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020" windowHeight="8985" tabRatio="828" activeTab="1"/>
  </bookViews>
  <sheets>
    <sheet name="คำอธิบายการกรอกข้อมูล" sheetId="1" r:id="rId1"/>
    <sheet name="สรุปภาระงานรวม" sheetId="2" r:id="rId2"/>
    <sheet name="ภาระงานการสอนโดยตรง" sheetId="3" r:id="rId3"/>
    <sheet name="ปริญญานิพนธ์ พัฒนานิสิตและอื่นๆ" sheetId="4" r:id="rId4"/>
    <sheet name="ภาระงานวิจัย" sheetId="5" r:id="rId5"/>
    <sheet name="ภาระงานบริการวิชาการ" sheetId="6" r:id="rId6"/>
    <sheet name="ภาระงานทำนุบำรุงศิลปวัฒนธรรม" sheetId="7" r:id="rId7"/>
    <sheet name="ภาระงานบริหาร" sheetId="8" r:id="rId8"/>
  </sheets>
  <definedNames>
    <definedName name="เวลา" localSheetId="3">'ปริญญานิพนธ์ พัฒนานิสิตและอื่นๆ'!#REF!</definedName>
    <definedName name="เวลา">'ภาระงานการสอนโดยตรง'!$Q$2:$Q$4</definedName>
    <definedName name="ในเวลาราชการ" localSheetId="3">'ปริญญานิพนธ์ พัฒนานิสิตและอื่นๆ'!#REF!</definedName>
    <definedName name="ในเวลาราชการ">'ภาระงานการสอนโดยตรง'!$Q$2:$Q$4</definedName>
    <definedName name="กลุ่มงาน">'สรุปภาระงานรวม'!$B$3:$B$6</definedName>
    <definedName name="กลุ่มภาระงาน">'สรุปภาระงานรวม'!$B$4:$B$6</definedName>
    <definedName name="การสอนบรรยาย">#REF!</definedName>
    <definedName name="ภาระงานการสอน" localSheetId="3">'ปริญญานิพนธ์ พัฒนานิสิตและอื่นๆ'!$B$1:$B$30</definedName>
    <definedName name="ภาระงานการสอน" localSheetId="2">'ภาระงานการสอนโดยตรง'!$B$1:$B$68</definedName>
    <definedName name="ภาระงานการสอน">#REF!</definedName>
    <definedName name="ภาระงานของผู้บริหาร">'ภาระงานบริหาร'!$B$1:$B$61</definedName>
    <definedName name="ภาระงานด้านการบริการวิชาการ">#REF!</definedName>
    <definedName name="ภาระงานด้านการบริหาร">#REF!</definedName>
    <definedName name="ภาระงานด้านการวิจัยงานสร้างสรรค์และผลงานวิชาการ">#REF!</definedName>
    <definedName name="ภาระงานด้านการสอนและการพัฒนานิสิต">#REF!</definedName>
    <definedName name="ภาระงานด้านทำนุบำรุงศิลปวัฒนธรรม">#REF!</definedName>
    <definedName name="ภาระงานทำนุบำรุงศิลปวัฒนธรรม">'ภาระงานทำนุบำรุงศิลปวัฒนธรรม'!$B$1:$B$2</definedName>
    <definedName name="ภาระงานบริการวิชาการแก่สังคม">'ภาระงานบริการวิชาการ'!$B$1:$B$41</definedName>
    <definedName name="ภาระงานบริหาร">'ภาระงานบริหาร'!$B$1:$B$61</definedName>
    <definedName name="ภาระงานวิจัย">'ภาระงานวิจัย'!$B$1:$B$63</definedName>
    <definedName name="ภาระงานสอนกลุ่มใหญ่" localSheetId="3">#REF!</definedName>
    <definedName name="ภาระงานสอนกลุ่มใหญ่" localSheetId="2">#REF!</definedName>
    <definedName name="ภาระงานสอนกลุ่มใหญ่">#REF!</definedName>
    <definedName name="ภาระงานหลัก">#REF!</definedName>
  </definedNames>
  <calcPr fullCalcOnLoad="1"/>
</workbook>
</file>

<file path=xl/sharedStrings.xml><?xml version="1.0" encoding="utf-8"?>
<sst xmlns="http://schemas.openxmlformats.org/spreadsheetml/2006/main" count="1374" uniqueCount="387">
  <si>
    <t>ภาระงานของผู้บริหาร</t>
  </si>
  <si>
    <t>ลำดับที่</t>
  </si>
  <si>
    <t>ภาระงาน</t>
  </si>
  <si>
    <t>เอกสารอ้างอิง</t>
  </si>
  <si>
    <t>คะแนนรวมภาระงาน</t>
  </si>
  <si>
    <t>ระบุรายละเอียดที่ต้องการ</t>
  </si>
  <si>
    <t>หน่วยนับ</t>
  </si>
  <si>
    <t>คะแนนภาระงาน</t>
  </si>
  <si>
    <t>ภาระงานทำนุบำรุงศิลปวัฒนธรรม</t>
  </si>
  <si>
    <t>รวมภาระงาน</t>
  </si>
  <si>
    <t>ผู้รายงานภาระงาน</t>
  </si>
  <si>
    <t>คณบดี</t>
  </si>
  <si>
    <t>รองคณบดี</t>
  </si>
  <si>
    <t>ระบุตำแหน่ง</t>
  </si>
  <si>
    <t>ต่อสัปดาห์</t>
  </si>
  <si>
    <t>ภาระงานรายสัปดาห์</t>
  </si>
  <si>
    <t>ภาระงานรายครึ่งปี</t>
  </si>
  <si>
    <t>ผู้ช่วยคณบดี</t>
  </si>
  <si>
    <t>ภาระงานวิจัย</t>
  </si>
  <si>
    <t>ภาระงานการสอน</t>
  </si>
  <si>
    <t>ภาระงานบริการวิชาการแก่สังคม</t>
  </si>
  <si>
    <t>หน่วยงาน</t>
  </si>
  <si>
    <t>ชื่อ</t>
  </si>
  <si>
    <t>อธิการบดี</t>
  </si>
  <si>
    <t>รองอธิการบดี</t>
  </si>
  <si>
    <t>ผู้ช่วยอธิการบดี</t>
  </si>
  <si>
    <t>หัวภาควิชา/หัวหน้าสาขาวิชา</t>
  </si>
  <si>
    <t>ผู้อำนวยการโรงเรียน</t>
  </si>
  <si>
    <t>ผู้อำนวยการศูนย์/สำนัก</t>
  </si>
  <si>
    <t>รองผู้อำนวยการศูนย์/สำนัก</t>
  </si>
  <si>
    <t>รองหัวหน้าภาควิชา/สาขาวิชา</t>
  </si>
  <si>
    <t>หัวหน้าแผนก</t>
  </si>
  <si>
    <t>รองผู้อำนวยการโรงเรียน</t>
  </si>
  <si>
    <t>ประธานกรรมการบริหาร/ผู้อำนวยการบัณฑิตศึกษา</t>
  </si>
  <si>
    <t>ผู้ประสานงานหลักสูตร</t>
  </si>
  <si>
    <t>หัวหน้าโปรแกรม</t>
  </si>
  <si>
    <t>ผู้ช่วยผู้อำนวยการ</t>
  </si>
  <si>
    <t>หัวหน้าแผนก/ฝ่าย/สาขา</t>
  </si>
  <si>
    <t>ประธานกรรมการ(ดำเนินงานต่อเนื่อง)</t>
  </si>
  <si>
    <t>กรรมการและเลขานุการ(ดำเนินงานต่อเนื่อง)</t>
  </si>
  <si>
    <t>กรรมการและผู้ช่วยเลขานุการ(ดำเนินงานต่อเนื่อง)</t>
  </si>
  <si>
    <t>กรรมการ(ดำเนินงานต่อเนื่อง)</t>
  </si>
  <si>
    <t>ที่ปรึกษา(การประชุม)</t>
  </si>
  <si>
    <t>ประธานกรรมการ(ดำเนินงานเป็นครั้งคราว)</t>
  </si>
  <si>
    <t>กรรมการและเลขานุการ(ดำเนินงานเป็นครั้งคราว)</t>
  </si>
  <si>
    <t>กรรมการและผู้ช่วยเลขานุการ(ดำเนินงานเป็นครั้งคราว)</t>
  </si>
  <si>
    <t>กรรมการ(ดำเนินงานเป็นครั้งคราว)</t>
  </si>
  <si>
    <t>ประธานกรรมการตรวจการจ้าง วงเงิน&lt;10ล้านบาท</t>
  </si>
  <si>
    <t>กรรมการและเลขานุการตรวจการจ้าง วงเงิน &lt; 10 ล้านบาท</t>
  </si>
  <si>
    <t>กรรมการตรวจการจ้าง วงเงิน &lt; 10 ล้านบาท</t>
  </si>
  <si>
    <t>ประธานกรรมการตรวจการจ้าง วงเงิน10-100 ล้านบาท</t>
  </si>
  <si>
    <t>กรรมการและเลขานุการตรวจการจ้าง วงเงิน10-100 ล้านบาท</t>
  </si>
  <si>
    <t>กรรมการตรวจการจ้าง วงเงิน10-100 ล้านบาท</t>
  </si>
  <si>
    <t>ประธานกรรมการตรวจการจ้าง วงเงิน &gt;100 ล้านบาท</t>
  </si>
  <si>
    <t>กรรมการและเลขานุการตรวจการจ้าง วงเงิน&gt;100 ล้านบาท</t>
  </si>
  <si>
    <t>กรรมการตรวจการจ้าง วงเงิน &gt;100 ล้านบาท</t>
  </si>
  <si>
    <t>ประธานกรรมการตรวจรับวัสดุ วงเงิน &lt;2 แสนบาท</t>
  </si>
  <si>
    <t>กรรมการและเลขานุการตรวจรับวัสดุ วงเงิน &lt;2 แสนบาท</t>
  </si>
  <si>
    <t>กรรมการตรวจรับวัสดุ วงเงิน &lt;2 แสนบาท</t>
  </si>
  <si>
    <t>ประธานกรรมการตรวจรับวัสดุ วงเงิน 2 แสน - 1 ล้านบาท</t>
  </si>
  <si>
    <t>กรรมการและเลขานุการตรวจรับวัสดุ วงเงิน 2 แสน - 1 ล้านบาท</t>
  </si>
  <si>
    <t>กรรมการตรวจรับวัสดุ วงเงิน 2 แสน - 1 ล้านบาท</t>
  </si>
  <si>
    <t>ประธานกรรมการตรวจรับวัสดุ วงเงิน &gt; 1 ล้านบาท</t>
  </si>
  <si>
    <t>กรรมการและเลขานุการตรวจรับวัสดุ วงเงิน &gt; 1 ล้านบาท</t>
  </si>
  <si>
    <t>กรรมการตรวจรับวัสดุ วงเงิน &gt; 1 ล้านบาท</t>
  </si>
  <si>
    <t>ระบุวัน-เวลา</t>
  </si>
  <si>
    <t>ปริมาณภาระงาน</t>
  </si>
  <si>
    <t>หน่วย</t>
  </si>
  <si>
    <t>การเข้าร่วมกิจกรรมการทำนุบำรุงศิลปวัฒนธรรม</t>
  </si>
  <si>
    <t>ระบุวันเวลาและชื่อโครงการ</t>
  </si>
  <si>
    <t>การเป็นคณะกรรมการหน่วยงานภายนอกคณะ/มหาวิทยาลัย เช่นกรรมการวิชาการ กรรมการวิชาชีพ</t>
  </si>
  <si>
    <t>การเผยแพร่วิชาการทางโทรทัศน์</t>
  </si>
  <si>
    <t>การเผยแพร่วิชาการทางวิทยุ/เว็บไซต์</t>
  </si>
  <si>
    <t>บรรณาธิการวารสารระดับชาติที่ได้รับการรับรอง</t>
  </si>
  <si>
    <t>กองบรรณาธิการวารสารระดับชาติที่ได้รับการรับรอง</t>
  </si>
  <si>
    <t>บรรณาธิการวารสารระดับนานาชาติ</t>
  </si>
  <si>
    <t>กองบรรณาธิการวารสารระดับนานาชาติ</t>
  </si>
  <si>
    <t>การจัดฝึกอบรม สัมมนา ภายในมหาวิทยาลัย</t>
  </si>
  <si>
    <t>การจัดฝึกอบรม สัมมนา ระดับชาติ</t>
  </si>
  <si>
    <t>การจัดฝึกอบรม สัมมนา ระดับนานาชาติ</t>
  </si>
  <si>
    <t>การจัดประชุมวิชาการระดับนานาชาติ</t>
  </si>
  <si>
    <t>การจัดนิทรรศการทางวิชาการ</t>
  </si>
  <si>
    <t>อาจารย์พี่เลี้ยง(mentor)</t>
  </si>
  <si>
    <t>ที่ปรึกษาผลงานวิชาการ</t>
  </si>
  <si>
    <t>ที่ปรึกษางานวิชาชีพ</t>
  </si>
  <si>
    <t>พิจารณาเครื่องมืองานวิจัย เช่นแบบสอบถาม แบบทดสอบ</t>
  </si>
  <si>
    <t>พิจารณาบทความ ตีพิมพ์ในวารสารภายในประเทศ</t>
  </si>
  <si>
    <t>พิจารณาบทความ ตีพิมพ์ในวารสารต่างประเทศ</t>
  </si>
  <si>
    <t>พิจารณาตำรา หนังสือ รายงานวิจัยฉบับสมบูรณ์</t>
  </si>
  <si>
    <t>พิจารณาผลงานทางวิชาการ เพื่อประเมินตำแหน่ง ผศ.</t>
  </si>
  <si>
    <t>พิจารณาผลงานทางวิชาการ เพื่อประเมินตำแหน่ง รศ.</t>
  </si>
  <si>
    <t>พิจารณาผลงานทางวิชาการ เพื่อประเมินตำแหน่ง ศ.</t>
  </si>
  <si>
    <t>การออกให้บริการพัฒนาชุมชนโดยได้รับการอนุมัติ</t>
  </si>
  <si>
    <t>การออกหน่วยบริการสุขภาพเคลื่อนที่</t>
  </si>
  <si>
    <t>การให้บริการทางการแพทย์ รวมถึงการให้คำปรึกษาด้านยาโดยเภสัชกร</t>
  </si>
  <si>
    <t>การให้บริการการสอบ/สร้างเครื่องมือวัดและประเมินผล/วิเคราะห์และประมวลผล</t>
  </si>
  <si>
    <t>การไปปฏิบัติงานตรวจ/ประเมินหน่วยงานภายนอกคณะ/มหาวิทยาลัย ได้รับค่าตอบแทน</t>
  </si>
  <si>
    <t>เรื่อง</t>
  </si>
  <si>
    <t>ระบุวันเวลาและรายละเอียด</t>
  </si>
  <si>
    <t>พิจารณาข้อเสนอโครงการ</t>
  </si>
  <si>
    <t>ระบุรายละเอียด</t>
  </si>
  <si>
    <t>รายงานวิจัยฉบับสมบูรณ์</t>
  </si>
  <si>
    <t>ผลงานวิจัยที่นำเสนอในที่ประชุมวิชาการ(proceeding) Oral presentation ที่ประชุมระดับชาติ</t>
  </si>
  <si>
    <t>ผลงานวิจัยที่นำเสนอในที่ประชุมวิชาการ(proceeding) Oral presentation ที่ประชุมระดับนานาชาติ</t>
  </si>
  <si>
    <t>ผลงานวิจัยที่นำเสนอในที่ประชุมวิชาการ(proceeding) Poster presentation ที่ประชุมระดับชาติ</t>
  </si>
  <si>
    <t>ผลงานวิจัยที่นำเสนอในที่ประชุมวิชาการ(proceeding) Poster presentation ที่ประชุมระดับนานาชาติ</t>
  </si>
  <si>
    <t>ผลงานวิจัยที่นำเสนอในที่ประชุมวิชาการ(proceeding) ตีพิมพ์ Proceeding full paper ระดับชาติ</t>
  </si>
  <si>
    <t>ผลงานวิจัยที่นำเสนอในที่ประชุมวิชาการ(proceeding) ตีพิมพ์ Proceeding full paper ระดับนานาชาติ</t>
  </si>
  <si>
    <t>ระบุเรื่อง</t>
  </si>
  <si>
    <t>สอนนอกเขตที่ตั้ง(ประสานมิตร/องครักษ์)</t>
  </si>
  <si>
    <t>บรรยาย บัณฑิตศึกษา &lt;20 คน</t>
  </si>
  <si>
    <t>บรรยาย บัณฑิตศึกษา &lt;20 คน/ สอนซ้ำ</t>
  </si>
  <si>
    <t>บรรยาย บัณฑิตศึกษา ภาษาต่างประเทศ &lt;20 คน</t>
  </si>
  <si>
    <t>บรรยาย บัณฑิตศึกษา ภาษาต่างประเทศ &lt;20 คน/ สอนซ้ำ</t>
  </si>
  <si>
    <t>ผู้เรียนเป็นสำคัญ ผู้คุม/นำกลุ่ม</t>
  </si>
  <si>
    <t>ผู้เรียนเป็นสำคัญ ผู้คุม/นำกลุ่ม สอนซ้ำ</t>
  </si>
  <si>
    <t>ผู้เรียนเป็นสำคัญ ผู้ให้ข้อมูล</t>
  </si>
  <si>
    <t>ดูแลนิสิตฝึกงาน/นิเทศฝึกงาน</t>
  </si>
  <si>
    <t>ประเมินผลงานฝึกงาน</t>
  </si>
  <si>
    <t>ผู้ประสานงานการฝึกงาน/นิเทศงาน</t>
  </si>
  <si>
    <t>การศึกษาดูงานที่ปรากฏในโครงร่างหลักสูตร</t>
  </si>
  <si>
    <t>ที่ปรึกษาวิชาสัมมนา/หัวข้อเฉพาะทาง</t>
  </si>
  <si>
    <t>สอนสัมมนา/หัวข้อเฉพาะทาง</t>
  </si>
  <si>
    <t>กรรมการสอบวิชาสัมมนา</t>
  </si>
  <si>
    <t>ผู้ประสานงานวิชาสัมมนา/ผู้จัดการวิชาสัมมนา</t>
  </si>
  <si>
    <t>การควบคุมภาคสนาม วิชา โครงการ ปัญหาพิเศษ โครงการวิจัยนิสิต ศิลปนิพนธ์ ภาคนิพนธ์</t>
  </si>
  <si>
    <t>กรรมการสอบ วิชา โครงการ ปัญหาพิเศษ โครงการวิจัยนิสิต ศิลปนิพนธ์ ภาคนิพนธ์</t>
  </si>
  <si>
    <t>ประธานควบคุม ปริญญานิพนธ์ ป.โท แผน ก 1</t>
  </si>
  <si>
    <t>กรรมการควบคุม ปริญญานิพนธ์ ป.โท แผน ก 1</t>
  </si>
  <si>
    <t>ประธานควบคุม ปริญญานิพนธ์ ป.โท แผน ก 2</t>
  </si>
  <si>
    <t>กรรมการควบคุม ปริญญานิพนธ์ ป.โท แผน ก 2</t>
  </si>
  <si>
    <t>ประธานควบคุม ปริญญานิพนธ์ ป.เอก แบบ 1</t>
  </si>
  <si>
    <t>กรรมการควบคุม ปริญญานิพนธ์ ป.เอก แบบ 1</t>
  </si>
  <si>
    <t>ประธานควบคุม ปริญญานิพนธ์ ป.เอก แบบ 2</t>
  </si>
  <si>
    <t>กรรมการควบคุม ปริญญานิพนธ์ ป.เอก แบบ 2</t>
  </si>
  <si>
    <t>กรรมการพิจารณาโครงร่างปริญญานิพนธ์ ป.โท</t>
  </si>
  <si>
    <t>กรรมการพิจารณาโครงร่างปริญญานิพนธ์ ป.เอก</t>
  </si>
  <si>
    <t>กรรมการสอบปริญญานิพนธ์ ป.โท</t>
  </si>
  <si>
    <t>กรรมการสอบปริญญานิพนธ์ ป.เอก</t>
  </si>
  <si>
    <t>ประธานควบคุมสารนิพนธ์ ป.โท แผน ข</t>
  </si>
  <si>
    <t>กรรมการสอบสารนิพนธ์</t>
  </si>
  <si>
    <t>กรรมการสอบประมวลความรู้</t>
  </si>
  <si>
    <t>กรรมการสอบวัดคุณสมบัติป.เอก</t>
  </si>
  <si>
    <t>อาจารย์ที่ปรึกษานิสิต</t>
  </si>
  <si>
    <t>อาจารย์ที่ปรึกษาหอพักนิสิต</t>
  </si>
  <si>
    <t>งานแต่งเรียบเรียง คู่มือปฏิบัติการ</t>
  </si>
  <si>
    <t>งานแต่งเรียบเรียง เอกสารประกอบการสอน</t>
  </si>
  <si>
    <t>งานแต่งเรียบเรียง เอกสารคำสอน</t>
  </si>
  <si>
    <t>งานแต่งเรียบเรียง หนังสือประกอบการสอน</t>
  </si>
  <si>
    <t>งานผลิตสื่อ virtual/e-learning</t>
  </si>
  <si>
    <t>งานผลิตสื่อ CAI</t>
  </si>
  <si>
    <t>งานผลิตสื่อ วีดิทัศน์ CD</t>
  </si>
  <si>
    <t>งานผลิตสื่อ อุปกรณ์สาธิต เช่น model ,slide</t>
  </si>
  <si>
    <t>คุมสอบ</t>
  </si>
  <si>
    <t>กรรมการพิจารณาโครงร่างโครงงาน วิชา โครงการ ปัญหาพิเศษ โครงการวิจัยนิสิต ศิลปนิพนธ์ ภาคนิพนธ์</t>
  </si>
  <si>
    <t>ระบุ นก.</t>
  </si>
  <si>
    <t>ระบุวันที่</t>
  </si>
  <si>
    <t>ระบุชื่อ</t>
  </si>
  <si>
    <t>รอบภาระงาน</t>
  </si>
  <si>
    <t>คะแนนภาระงานต่อสัปดาห์</t>
  </si>
  <si>
    <t>ระบุรายวิชา</t>
  </si>
  <si>
    <t>บรรยาย บัณฑิตศึกษา &gt;20 คน</t>
  </si>
  <si>
    <t>กลุ่มภาระงาน</t>
  </si>
  <si>
    <t>ภาระงานขั้นต่ำต่อสัปดาห์</t>
  </si>
  <si>
    <t>การประเมินภาระงาน</t>
  </si>
  <si>
    <t>เลือกกลุ่มภาระงาน</t>
  </si>
  <si>
    <t>หัวหน้าหน่วยงานที่มีระเบียบเฉพาะ</t>
  </si>
  <si>
    <t>ผู้บริหารที่เทียบเท่าหัวหน้าภาควิชา</t>
  </si>
  <si>
    <t>ผู้บริหารที่เทียบเท่ารองหัวหน้าภาควิชา</t>
  </si>
  <si>
    <t>หัวหน้าหมวด(โรงเรียน)</t>
  </si>
  <si>
    <t>ผู้อำนวยการ/ผู้จัดการหน่วยงานภานในที่ภาควิชา/คณะฝมหาวิทยาลัยแต่งตั้ง</t>
  </si>
  <si>
    <t>ประธานกรรมการสอบข้อเท็จจริง</t>
  </si>
  <si>
    <t>กรรมการและเลขานุการสอบข้อเท็จจริง</t>
  </si>
  <si>
    <t>กรรมการสอบข้อเท็จจริง</t>
  </si>
  <si>
    <t>ประธานกรรมการสอบสวนทางวินัย</t>
  </si>
  <si>
    <t>กรรมการและเลขานุการสอบสวนทางวินัย</t>
  </si>
  <si>
    <t>กรรมการสอบสวนทางวินัย</t>
  </si>
  <si>
    <t>ประธานสภาคณาจารย์</t>
  </si>
  <si>
    <t>รองประธานสภาคณาจารย์</t>
  </si>
  <si>
    <t>เลขานุการสภาคณาจารย์</t>
  </si>
  <si>
    <t>ตัวแทนสภาคณาจารย์</t>
  </si>
  <si>
    <t>วิทยากร บรรยาย/ฝึกสอน กรณีไม่ได้รับค่าตอบแทน(เฉพาะหน่วยงานภายในและภาครัฐ ได้รับอนุมัติจากหน่วยงานต้นสังกัด)</t>
  </si>
  <si>
    <t>วิทยากร บรรยาย/ฝึกสอน กรณีได้รับค่าตอบแทน(เฉพาะหน่วยงานภายในและภาครัฐ ได้รับอนุมัติจากหน่วยงานต้นสังกัด)</t>
  </si>
  <si>
    <t>การไปปฏิบัติงานตรวจสอบ/ประเมินหน่วยงานภายนอกคณะ/มหาวิทยาลัย ไม่ได้รับค่าตอบแทน</t>
  </si>
  <si>
    <t>การเผยแพร่วิชาการทางหนังสือพิมพ์/สื่อสิ่งพิมพ์/นิตยสาร/แผ่นพิมพ์</t>
  </si>
  <si>
    <t>บรรณาธิการวารสารระดับชาติที่อยู่ระหว่าเตรียมการขอรับการรับรอง(มี peer review)</t>
  </si>
  <si>
    <t>กองบรรณาธิการวารสารระดับชาติที่อยู่ระหว่าเตรียมการขอรับการรับรอง(มี peer review)</t>
  </si>
  <si>
    <t>การจัดประชุมวิชาการ ระดับคณะ ภายในมหาวิทยาลัย</t>
  </si>
  <si>
    <t>การจัดประชุมวิชาการ ระดับชาติ/มหาวิทยาลัย</t>
  </si>
  <si>
    <t>ผู้นำกิจกรรมทางวิชาการ เสวนาวิชาการ</t>
  </si>
  <si>
    <t>ผู้เข้าร่วมกิจกรรมกิจกรรมทางวิชาการ เสวนาวิชาการ</t>
  </si>
  <si>
    <t>การเป็นกรรมการตัดสินโดยได้รับอนุมัติจากหัวหน้าหน่วยงาน</t>
  </si>
  <si>
    <t>การให้บริการทางวิศวกรรม ทั้งภายในและภายนอกมหาวิทยาลัย โดยการอนุมัติจากหน่วยงานต้นสังกัด</t>
  </si>
  <si>
    <t>กลุ่มผู้บริหาร</t>
  </si>
  <si>
    <t>กลุ่มผู้ดำรงตำแหน่งทางวิชาการ</t>
  </si>
  <si>
    <t>ผู้ดำรงตำแหน่งทางวิชาการที่ทำหน้าที่เป็นผู้บริหารระดับคณะ และ ระดับมหาวิทยาลัยที่ต้องปฏิบัติงานบริหารเต็มเวลา และอาจารย์ประจำที่ทำหน้าที่เป็นผู้บริหารระดับภาควิชา หรือ ผู้บริหารอื่นๆที่สามารถเลือกปฏิบัติภาระงานด้านการสอน วิจัย หรือบริการวิชาการเพิ่ม</t>
  </si>
  <si>
    <t>ภาระงานการสอนและพัฒนานิสิตไม้น้อยกว่า 18 ภาระงาน(โดยเป็นภาระงานสอนโดยตรงไม่น้อยกว่า 6 ภาระงาน) ภาระงานวิจัยและบริการวิชาการไม่น้อยกว่า 7 ภาระงานรวมไม่น้อยกว่า 35 ภาระงาน</t>
  </si>
  <si>
    <t>ภาระงานการสอนและพัฒนานิสิต</t>
  </si>
  <si>
    <t>ภาระงานวิจัยและภาระงานบริการวิชาการ</t>
  </si>
  <si>
    <t>ภาระงานบริหาร</t>
  </si>
  <si>
    <t>ผลการประเมินภาระงานรวม</t>
  </si>
  <si>
    <t>ผู้บริหารโครงการชุดวิจัย/ผู้อำนวยการแผนงานวิจัย</t>
  </si>
  <si>
    <t>หัวหน้าโครงการวิจัยเดี่ยวที่ต้องทำเป็นทีมวิจัย/หัวหน้าโครงการวิจัยย่อยในชุดวิจัย</t>
  </si>
  <si>
    <t>โครงการวิจัยที่ได้รับอนุมัติให้ขยายเวลา</t>
  </si>
  <si>
    <t>โครงการวิจัยที่ไม่ได้รับทุน แต่ได้รับความเห็นชอบจากหน่วยงาน</t>
  </si>
  <si>
    <t>โครงการวิจัยที่ได้รับทุนวิจัยจากแหล่งอื่น ที่ไม่ผ่านความเห็นชอบจากหน่วยงาน</t>
  </si>
  <si>
    <t>Manuscript วารสารวิจัยระดับชาติ อยู่ในฐานข้อมูล TCI หรือเทียบเท่าแต่ยังไม่ได้รับรองเป็นวารสารระดับชาติ หรือไม่อยู่ในฐานข้อมูล TCI (หัวหน้าโครงการ)</t>
  </si>
  <si>
    <t>Manuscript วารสารวิจัยระดับชาติ อยู่ในฐานข้อมูล TCI หรือเทียบเท่า ได้รับรองเป็นวารสารระดับชาติ (หัวหน้าโครงการ)</t>
  </si>
  <si>
    <t>Manuscript วารสารวิจัยระดับนานาชาติ อยู่ในฐานข้อมูล TCI หรือเทียบเท่า ได้รับรองเป็นวารสารระดับนานาชาติ (หัวหน้าโครงการ)</t>
  </si>
  <si>
    <t>Manuscript วารสารวิจัยระดับนานาชาติ อยู่ในฐานข้อมูลสากล (หัวหน้าโครงการ)</t>
  </si>
  <si>
    <t>Manuscript วารสารวิจัยระดับชาติ อยู่ในฐานข้อมูล TCI หรือเทียบเท่าแต่ยังไม่ได้รับรองเป็นวารสารระดับชาติ หรือไม่อยู่ในฐานข้อมูล TCI (ผู้ร่วมวิจัย)</t>
  </si>
  <si>
    <t>Manuscript วารสารวิจัยระดับชาติ อยู่ในฐานข้อมูล TCI หรือเทียบเท่า ได้รับรองเป็นวารสารระดับชาติ (ผู้ร่วมวิจัย)</t>
  </si>
  <si>
    <t>Manuscript วารสารวิจัยระดับนานาชาติ อยู่ในฐานข้อมูล TCI หรือเทียบเท่า ได้รับรองเป็นวารสารระดับนานาชาติ (ผู้ร่วมวิจัย)</t>
  </si>
  <si>
    <t>Manuscript วารสารวิจัยระดับนานาชาติ อยู่ในฐานข้อมูลสากล (ผู้ร่วมวิจัย)</t>
  </si>
  <si>
    <t>ผลงานวิจัย/บทความวิจัย(รวมผลานที่ทำร่วมกับนิสิต) ตีพิมพ์ในวารสารระดับชาติ อยู่ในฐานข้อมูล TCI หรือเทียบเท่า แต่ยังไม่ได้รับการรับรองเป็นวารสารระดับชาติ หรือไม่อยู่ในฐานข้อมูล TCI (หัวหน้าโครงการ)</t>
  </si>
  <si>
    <t>ผลงานวิจัย/บทความวิจัย(รวมผลานที่ทำร่วมกับนิสิต) ตีพิมพ์ในวารสารระดับนานาชาติ อยู่ในฐานข้อมูล TCI หรือเทียบเท่า ได้รับรองเป็ฯวารสารระดับชาติ (หัวหน้าโครงการ)</t>
  </si>
  <si>
    <t>ผลงานวิจัย/บทความวิจัย(รวมผลานที่ทำร่วมกับนิสิต) ตีพิมพ์ในวารสารระดับนานาชาติ อยู่ในฐานข้อมูล TCI หรือเทียบเท่า ได้รับรองเป็นวารสารระดับนานาชาติ (หัวหน้าโครงการ)</t>
  </si>
  <si>
    <t>ผลงานวิจัย/บทความวิจัย(รวมผลานที่ทำร่วมกับนิสิต) ตีพิมพ์ในวารสารระดับนานาชาติ อยู่ในฐานข้อมูลสากล (หัวหน้าโครงการ)</t>
  </si>
  <si>
    <t>ผลงานวิจัย/บทความวิจัย(รวมผลานที่ทำร่วมกับนิสิต) ตีพิมพ์ในวารสารระดับชาติ อยู่ในฐานข้อมูล TCI หรือเทียบเท่า แต่ยังไม่ได้รับการรับรองเป็นวารสารระดับชาติ หรือไม่อยู่ในฐานข้อมูล TCI (ผู้ร่วมวิจัย)</t>
  </si>
  <si>
    <t>ผลงานวิจัย/บทความวิจัย(รวมผลานที่ทำร่วมกับนิสิต) ตีพิมพ์ในวารสารระดับนานาชาติ อยู่ในฐานข้อมูล TCI หรือเทียบเท่า ได้รับรองเป็ฯวารสารระดับชาติ (ผู้ร่วมวิจัย)</t>
  </si>
  <si>
    <t>ผลงานวิจัย/บทความวิจัย(รวมผลานที่ทำร่วมกับนิสิต) ตีพิมพ์ในวารสารระดับนานาชาติ อยู่ในฐานข้อมูล TCI หรือเทียบเท่า ได้รับรองเป็นวารสารระดับนานาชาติ (ผู้ร่วมวิจัย)</t>
  </si>
  <si>
    <t>ผลงานวิจัย/บทความวิจัย(รวมผลานที่ทำร่วมกับนิสิต) ตีพิมพ์ในวารสารระดับนานาชาติ อยู่ในฐานข้อมูลสากล (ผู้ร่วมวิจัย)</t>
  </si>
  <si>
    <t>ผลงานวิจัยนำเสนอ Review article วารสารระดับนานาชาติ ไม่ได้รับเชิญ (ผู้ร่วมวิจัย)</t>
  </si>
  <si>
    <t>ผลงานวิจัยนำเสนอ Review article วารสารระดับนานาชาติ ได้รับเชิญ (ผู้ร่วมวิจัย)</t>
  </si>
  <si>
    <t>ผลงานวิจัยนำเสนอ Review article วารสารระดับชาติ  ไม่ได้รับเชิญ (ผู้ร่วมวิจัย)</t>
  </si>
  <si>
    <t>ผลงานวิจัยนำเสนอ Review article วารสารระดับชาติ ได้รับเชิญ (ผู้ร่วมวิจัย)</t>
  </si>
  <si>
    <t>ผลงานวิจัยนำเสนอ Review article วารสารระดับนานาชาติ ไม่ได้รับเชิญ (หัวหน้าโครงการ)</t>
  </si>
  <si>
    <t>ผลงานวิจัยนำเสนอ Review article วารสารระดับนานาชาติ ได้รับเชิญ (หัวหน้าโครงการ)</t>
  </si>
  <si>
    <t>ผลงานวิจัยนำเสนอ Review article วารสารระดับชาติ  ไม่ได้รับเชิญ (หัวหน้าโครงการ)</t>
  </si>
  <si>
    <t>ผลงานวิจัยนำเสนอ Review article วารสารระดับชาติ ได้รับเชิญ (หัวหน้าโครงการ)</t>
  </si>
  <si>
    <t>บทความทางวิชาการ ตีพิมพ์ในวารสารระดับชาติ (หัวหน้าคณะ)</t>
  </si>
  <si>
    <t>บทความทางวิชาการ ตีพิมพ์ในวารสารระดับนานาชาติ (หัวหน้าคณะ)</t>
  </si>
  <si>
    <t>บทความทางวิชาการ ตีพิมพ์ในวารสารระดับชาติ (ผู้ร่วมเขียน)</t>
  </si>
  <si>
    <t>บทความทางวิชาการ ตีพิมพ์ในวารสารระดับนานาชาติ (ผู้ร่วมเขียน)</t>
  </si>
  <si>
    <t>ลิขสิทธิ์หรือทรัพสินทางปัญญารูปแบบอื่น ๆ ระดับชาติ</t>
  </si>
  <si>
    <t>ลิขสิทธิ์หรือทรัพสินทางปัญญารูปแบบอื่น ๆ ระดับนานาชาติ</t>
  </si>
  <si>
    <t>อนุสิทธิบัตร ระดับชาติ</t>
  </si>
  <si>
    <t>อนุสิทธิบัตร ระดับนานาชาติ</t>
  </si>
  <si>
    <t>สิทธิบัตร ระดับชาติ</t>
  </si>
  <si>
    <t>สิทธิบัตร ระดับนานาชาติ</t>
  </si>
  <si>
    <t>ตำรา ภาษาไทย</t>
  </si>
  <si>
    <t>ตำรา ภาษาต่างประเทศ</t>
  </si>
  <si>
    <t>หนังสือ ภาษาไทย</t>
  </si>
  <si>
    <t>หนังสือ ภาษาต่างประเทศ</t>
  </si>
  <si>
    <t>ระบุชื่อตำรา และชื่อบท</t>
  </si>
  <si>
    <t>ระบุชื่อหนังสือ และชื่อบท</t>
  </si>
  <si>
    <t>บรรยาย ป.ตรี หรืออนุปริญญา&lt; 20 คน</t>
  </si>
  <si>
    <r>
      <t>บรรยาย ป.ตรี หรืออนุปริญญา&lt; 20 คน/</t>
    </r>
    <r>
      <rPr>
        <u val="single"/>
        <sz val="10"/>
        <rFont val="Arial"/>
        <family val="2"/>
      </rPr>
      <t xml:space="preserve"> สอนซ้ำ</t>
    </r>
  </si>
  <si>
    <t>บรรยาย ป.ตรี หรืออนุปริญญา 20-50 คน</t>
  </si>
  <si>
    <t>บรรยาย ป.ตรี หรืออนุปริญญา 20-50 คน/ สอนซ้ำ</t>
  </si>
  <si>
    <t>บรรยาย ป.ตรี หรืออนุปริญญา ภาษาต่างประเทศ &lt; 20 คน</t>
  </si>
  <si>
    <t>บรรยาย ป.ตรี หรืออนุปริญญา ภาษาต่างประเทศ  &lt; 20 คน/  สอนซ้ำ</t>
  </si>
  <si>
    <t>บรรยาย ป.ตรี หรืออนุปริญญา ภาษาต่างประเทศ  20-50 คน/ สอนซ้ำ</t>
  </si>
  <si>
    <t>สอนนอกเขตที่ตั้ง(สระแก้ว)</t>
  </si>
  <si>
    <t>ระบุการสอนในเวลาหรือนอกเวลา</t>
  </si>
  <si>
    <t>ระบุจำนวนนิสิต</t>
  </si>
  <si>
    <t>ในเวลาราชการ</t>
  </si>
  <si>
    <t>นอกเวลาราชการ</t>
  </si>
  <si>
    <t xml:space="preserve">บรรยาย ป.ตรี หรืออนุปริญญา ภาษาต่างประเทศ  20-50 คน </t>
  </si>
  <si>
    <t>สอนปฏิบัติการ/คุมห้องปฏิบัติการ ผู้สอนหลัก สอนครั้งแรก (1 หน่วยกิต สอน 2 ชั่วโมง)</t>
  </si>
  <si>
    <t>สอนปฏิบัติการ/คุมห้องปฏิบัติการ ผู้สอนหลัก สอนซ้ำ(1 หน่วยกิต สอน 2 ชั่วโมง)</t>
  </si>
  <si>
    <t>สอนปฏิบัติการ/คุมห้องปฏิบัติการ ผู้สอนหลัก สอนครั้งแรก (1 หน่วยกิต สอน 3 ชั่วโมง)</t>
  </si>
  <si>
    <t>สอนปฏิบัติการ/คุมห้องปฏิบัติการ ผู้สอนหลัก สอนซ้ำ(1 หน่วยกิต สอน 3 ชั่วโมง)</t>
  </si>
  <si>
    <t>สอนปฏิบัติการ/คุมห้องปฏิบัติการ ผู้ช่วย(1 หน่วยกิต สอน 2 ชั่วโมง)</t>
  </si>
  <si>
    <t>สอนปฏิบัติการ/คุมห้องปฏิบัติการ ผู้ช่วย(1 หน่วยกิต สอน 3 ชั่วโมง)</t>
  </si>
  <si>
    <t>สอนปฏิบัติการ(วิทย์ชีวภาพ/เทคนิคเฉพาะ) ผู้สอนหลัก(1 หน่วยกิต สอน 2 ชั่วโมง)</t>
  </si>
  <si>
    <t>สอนปฏิบัติการ(วิทย์ชีวภาพ/เทคนิคเฉพาะ) ผู้สอนหลัก สอนซ้ำ(1 หน่วยกิต สอน 2 ชั่วโมง)</t>
  </si>
  <si>
    <t>สอนปฏิบัติการ(วิทย์ชีวภาพ/เทคนิคเฉพาะ) ผู้สอนหลัก(1 หน่วยกิต สอน 3 ชั่วโมง)</t>
  </si>
  <si>
    <t>สอนปฏิบัติการ(วิทย์ชีวภาพ/เทคนิคเฉพาะ) ผู้สอนหลัก สอนซ้ำ(1 หน่วยกิต สอน 3 ชั่วโมง)</t>
  </si>
  <si>
    <t>สอนปฏิบัติการ(วิทย์ชีวภาพ/เทคนิคเฉพาะ) ผู้ช่วย(1 หน่วยกิต สอน 2 ชั่วโมง)</t>
  </si>
  <si>
    <t>สอนปฏิบัติการ(วิทย์ชีวภาพ/เทคนิคเฉพาะ) ผู้ช่วย(1 หน่วยกิต สอน 3 ชั่วโมง)</t>
  </si>
  <si>
    <t>การสอนวิชาพลศึกษาปฏิบัติ ผู้สอนหลัก(1 หน่วยกิต สอน 2 ชั่วโมง)</t>
  </si>
  <si>
    <t>การสอนวิชาพลศึกษาปฏิบัติ ผู้สอนหลัก สอนซ้ำ(1 หน่วยกิต สอน 2 ชั่วโมง)</t>
  </si>
  <si>
    <t>การสอนวิชาพลศึกษาปฏิบัติ ผู้สอนหลัก(1 หน่วยกิต สอน 3 ชั่วโมง)</t>
  </si>
  <si>
    <t>การสอนวิชาพลศึกษาปฏิบัติ ผู้สอนหลัก สอนซ้ำ(1 หน่วยกิต สอน 3 ชั่วโมง)</t>
  </si>
  <si>
    <t>การสอนวิชาพลศึกษาปฏิบัติ ผู้ช่วย(1 หน่วยกิต สอน 2 ชั่วโมง)</t>
  </si>
  <si>
    <t>การสอนวิชาพลศึกษาปฏิบัติ ผู้ช่วย(1 หน่วยกิต สอน 3 ชั่วโมง)</t>
  </si>
  <si>
    <t>การสอนปฏิบัติทางคลินิค ผู้สอนหลัก(1 หน่วยกิต สอน 1 ชั่วโมง)</t>
  </si>
  <si>
    <t>การสอนปฏิบัติทางคลินิค ผู้สอนหลัก(1 หน่วยกิต สอน 2 ชั่วโมง)</t>
  </si>
  <si>
    <t>การสอนปฏิบัติทางคลินิค ผู้สอนหลัก(1 หน่วยกิต สอน 3 ชั่วโมง)</t>
  </si>
  <si>
    <t>การสอนปฏิบัติทางคลินิค ผู้สอนหลัก(1 หน่วยกิต สอน 4 ชั่วโมง)</t>
  </si>
  <si>
    <t>การสอนปฏิบัติทางคลินิค ผู้สอนหลัก สอนซ้ำ(1 หน่วยกิต สอน 1 ชั่วโมง)</t>
  </si>
  <si>
    <t>การสอนปฏิบัติทางคลินิค ผู้สอนหลัก สอนซ้ำ(1 หน่วยกิต สอน 2 ชั่วโมง)</t>
  </si>
  <si>
    <t>การสอนปฏิบัติทางคลินิค ผู้สอนหลัก สอนซ้ำ(1 หน่วยกิต สอน 3 ชั่วโมง)</t>
  </si>
  <si>
    <t>การสอนปฏิบัติทางคลินิค ผู้สอนหลัก สอนซ้ำ(1 หน่วยกิต สอน 4 ชั่วโมง)</t>
  </si>
  <si>
    <t>การสอนปฏิบัติทางคลินิค ผู้ช่วย (1 หน่วยกิต สอน 4 ชั่วโมง)</t>
  </si>
  <si>
    <t>ระบุชื่อนิสิต</t>
  </si>
  <si>
    <t>ที่ปรึกษาหลัก วิชา โครงการ โครงการวิจัย ปัญหาพิเศษ ศิลปนิพนธ์ ภาคนิพนธ์ ในระดับปริญญาตรี</t>
  </si>
  <si>
    <t>ที่ปรึกษาร่วม วิชา โครงการ โครงการวิจัย ปัญหาพิเศษ ศิลปนิพนธ์ ภาคนิพนธ์ ในระดับปริญญาตรี</t>
  </si>
  <si>
    <t>การเรียนรู้เป็นรายบุคคล (ต่อเรื่องต่อคน)</t>
  </si>
  <si>
    <t>อาจารย์ที่ปรึกษาชมรม/สโมสร/กิจกรรมนิสิต/สภานิสิต/องค์การนิสิต</t>
  </si>
  <si>
    <t>ผู้ประสานงานรายวิชาบรรยายและปฏิบัติ</t>
  </si>
  <si>
    <t>ระบุจำนวนครั้งต่อสัปดาห์</t>
  </si>
  <si>
    <t>การนิเทศการปฏิบัติการสอนและฝึกประสบการณ์วิชาชีพครู ภาระงาน 2 หน่วยกิต</t>
  </si>
  <si>
    <t>บรรยาย ป.ตรี หรืออนุปริญญา มากกว่า 50 คน</t>
  </si>
  <si>
    <t>บรรยาย ป.ตรี หรืออนุปริญญา มากกว่า 50 คน/ สอนซ้ำ</t>
  </si>
  <si>
    <t xml:space="preserve">บรรยาย ป.ตรี หรืออนุปริญญา ภาษาต่างประเทศ  มากกว่า 50 คน </t>
  </si>
  <si>
    <t>บรรยาย ป.ตรี หรืออนุปริญญา ภาษาต่างประเทศ  มากกว่า 50 คน/ สอนซ้ำ</t>
  </si>
  <si>
    <t>บรรยาย บัณฑิตศึกษา &gt;20 คน/ สอนซ้ำ</t>
  </si>
  <si>
    <t>บรรยาย บัณฑิตศึกษา ภาษาต่างประเทศ &gt;20 คน</t>
  </si>
  <si>
    <t>บรรยาย บัณฑิตศึกษา ภาษาต่างประเทศ &gt;20 คน/ สอนซ้ำ</t>
  </si>
  <si>
    <t>แบบบันทึกภาระงานวิจัย</t>
  </si>
  <si>
    <t>แบบบันทึกภาระงานบริการวิชาการ</t>
  </si>
  <si>
    <t>แบบบันทึกภาระงานทำนุบำรุงศิลปวัฒนธรรม</t>
  </si>
  <si>
    <t>แบบบันทึกภาระงานบริหาร</t>
  </si>
  <si>
    <t>งานวิจัยเดี่ยว ได้รับทุนภายในมหาวิทยาลัย (งบน้อยกว่าหรือเท่ากับ 50,000  บาท)</t>
  </si>
  <si>
    <t>งานวิจัยเดี่ยว ได้รับทุนภายนอกมหาวิทยาลัย (งบน้อยกว่าหรือเท่ากับ 50,000  บาท)</t>
  </si>
  <si>
    <t>งานวิจัยเดี่ยว ได้รับทุนต่างประเทศ (งบน้อยกว่าหรือเท่ากับ 50,000  บาท)</t>
  </si>
  <si>
    <t>ชุดโครงการวิจัย ได้รับทุนภายในมหาวิทยาลัย (งบน้อยกว่าหรือเท่ากับ 50,000  บาท)</t>
  </si>
  <si>
    <t>ชุดโครงการวิจัย ได้รับทุนภายนอกมหาวิทยาลัย (งบน้อยกว่าหรือเท่ากับ 50,000  บาท)</t>
  </si>
  <si>
    <t>ชุดโครงการวิจัย ได้รับทุนต่างประเทศ (งบน้อยกว่าหรือเท่ากับ 50,000  บาท)</t>
  </si>
  <si>
    <t>งานวิจัยเดี่ยว ได้รับทุนภายในมหาวิทยาลัย (งบมากกว่า 50,000  บาท ให้ระบุงบประมาณ)</t>
  </si>
  <si>
    <t>งานวิจัยเดี่ยว ได้รับทุนภายนอกมหาวิทยาลัย (งบมากกว่า 50,000  บาท ให้ระบุงบประมาณ)</t>
  </si>
  <si>
    <t>งานวิจัยเดี่ยว ได้รับทุนต่างประเทศ (งบมากกว่า 50,000  บาท ให้ระบุงบประมาณ)</t>
  </si>
  <si>
    <t>ชุดโครงการวิจัย ได้รับทุนภายในมหาวิทยาลัย (งบมากกว่า 50,000  บาท ให้ระบุงบประมาณ)</t>
  </si>
  <si>
    <t>ชุดโครงการวิจัย ได้รับทุนภายนอกมหาวิทยาลัย (งบมากกว่า 50,000  บาท ให้ระบุงบประมาณ)</t>
  </si>
  <si>
    <t>ชุดโครงการวิจัย ได้รับทุนต่างประเทศ (งบมากกว่า 50,000  บาท ให้ระบุงบประมาณ)</t>
  </si>
  <si>
    <t>แบบบันทึกภาระงานทางวิชาการ ของผู้ดำรงตำแหน่งทางวิชาการ มหาวิทยาลัยศรีนครินทรวิโรฒ</t>
  </si>
  <si>
    <t>คำอธิบายการกรอกภาระงานคณะศึกษาศาสตร์</t>
  </si>
  <si>
    <t>1. สรุปภาระงานรวม</t>
  </si>
  <si>
    <t>4. ภาระงานวิจัย</t>
  </si>
  <si>
    <t>5. ภาระงานบริการวิชาการ</t>
  </si>
  <si>
    <t>6. ภาระงานทำนุบำรุงศิลปวัฒนธรรม</t>
  </si>
  <si>
    <t>7. ภาระงานบริหาร</t>
  </si>
  <si>
    <t>การกรอกข้อมูล</t>
  </si>
  <si>
    <t>1. เลือกแผ่นงานสรุปภาระงานรวม</t>
  </si>
  <si>
    <t>1.1 ระบุชื่อ</t>
  </si>
  <si>
    <t>1.2 ระบุหน่วยงาน</t>
  </si>
  <si>
    <t>1.3 ระบุระยะเวลา</t>
  </si>
  <si>
    <t>1.4 ระบุกลุ่มภาระงาน</t>
  </si>
  <si>
    <t>2.1 ใส่ลำดับที่</t>
  </si>
  <si>
    <t>2.2 click เลือกรายรายละเอียดภาระงานการสอน</t>
  </si>
  <si>
    <t>2.6 เปลี่ยนแปลงข้อมูลในบรรทัดถัดไปตามขั้นตอนที่ 2.1-2.4</t>
  </si>
  <si>
    <t>ระบุผู้ร่วมภาระงาน</t>
  </si>
  <si>
    <t>ไม่ต้องระบุเวลา</t>
  </si>
  <si>
    <t>เลือกรายการไม่ต้องระบุเวลา</t>
  </si>
  <si>
    <t>ไม่ต้องระบุจำนวนนิสิต</t>
  </si>
  <si>
    <t>ระบุข้อมูล</t>
  </si>
  <si>
    <t>ระบุในเวลา/นอกเวลา</t>
  </si>
  <si>
    <t>ระบุจำนวนหน่วยกิต</t>
  </si>
  <si>
    <t>ระบุจำนวนชั่วโมง</t>
  </si>
  <si>
    <t>ระบุจำนวนคน</t>
  </si>
  <si>
    <t>ระบุจำนวนภาคการศึกษา</t>
  </si>
  <si>
    <t>ระบุจำนวนเรื่อง</t>
  </si>
  <si>
    <t>ระบุจำนวนโครงการ</t>
  </si>
  <si>
    <t>รายละเอียดข้อมูล</t>
  </si>
  <si>
    <t>แบบบันทึกภาระงานการสอนโดยตรง</t>
  </si>
  <si>
    <t>แบบบันทึกภาระงานปริญญานิพนธ์ พัฒนานิสิต และอื่น ๆ</t>
  </si>
  <si>
    <t>ระบุจำนวนชมรม</t>
  </si>
  <si>
    <t>ระบุจำนวนรายวิชา</t>
  </si>
  <si>
    <t>ระบุจำนวนเล่ม</t>
  </si>
  <si>
    <t>ระบุจำนวนงบประมาณ</t>
  </si>
  <si>
    <t>ระบุจำนวนฉบับ</t>
  </si>
  <si>
    <t>ระบุจำนวนบท</t>
  </si>
  <si>
    <t>ระบุจำนวนครั้ง</t>
  </si>
  <si>
    <t>ระบุจำนวนบทความ</t>
  </si>
  <si>
    <t>ระบุจำนวนตำแหน่ง</t>
  </si>
  <si>
    <t>ระบุจำนวนหน่วย</t>
  </si>
  <si>
    <t>ระบุจำนวนผู้ร่วมสอน</t>
  </si>
  <si>
    <t>รายการภาระงานบริหาร</t>
  </si>
  <si>
    <t>รายการของภาระงานทำนุบำรุงศิลปวัฒนธรรม</t>
  </si>
  <si>
    <t>รายการของภาระงานบริการวิชาการ</t>
  </si>
  <si>
    <t>รายการของภาระงานวิจัย</t>
  </si>
  <si>
    <t>รายการของภาระงานปริญญานิพนธ์ พัฒนานิสิต     และอื่น ๆ</t>
  </si>
  <si>
    <t>รายการของภาระงานสอนโดยตรง</t>
  </si>
  <si>
    <t>แผ่นงานกรอกภาระงานมีดังนี้</t>
  </si>
  <si>
    <t>2. ภาระงานสอนโดยตรง</t>
  </si>
  <si>
    <t>3. ปริญญานิพนธ์ พัฒนานิสิตและอื่น ๆ</t>
  </si>
  <si>
    <t>2.3 ระบุข้อมูลเช่น จำนวนหน่วยกิต จำนวนผู้ร่วมสอน  ระบุการสอนในเวลาหรือนอกเวลา  ระบุจำนวนนิสิต</t>
  </si>
  <si>
    <t>2.4 ระบุรายละเอียดข้อมูล เช่น รายวิชา</t>
  </si>
  <si>
    <t>2.5 การเพิ่มภาระงาน ให้ copy ภาระงานบรรทัดปัจจุบันลงไปบรรทัดถัดไป(copy ทั้งบรรทัด)</t>
  </si>
  <si>
    <t>5. สั่ง print แต่ละแผ่นงาน</t>
  </si>
  <si>
    <t>7. การกรอกข้อมูลให้กรอกได้ในช่องข้อมูลที่เป็นสีขาวเท่านั้น</t>
  </si>
  <si>
    <t>หมายเหตุ</t>
  </si>
  <si>
    <t>6. ช่องข้อมูลสีส้ม คลิกเพื่อเลือกรายการ</t>
  </si>
  <si>
    <r>
      <t xml:space="preserve">8. ช่องข้อมูลสีเหลือง  </t>
    </r>
    <r>
      <rPr>
        <b/>
        <u val="single"/>
        <sz val="12"/>
        <color indexed="10"/>
        <rFont val="Arial"/>
        <family val="2"/>
      </rPr>
      <t>ห้ามแก้ไขข้อมูลใด ๆ ทั้งสิ้น</t>
    </r>
  </si>
  <si>
    <t xml:space="preserve">9. ช่องข้อมูลสีเหลือง เป็นส่วนของการแสดงรายละเอียดที่ต้องกรอกในช่องสีขาวที่อยู่ถัดไป </t>
  </si>
  <si>
    <t>2. การกรอกภาระงาน กรณีตัวอย่าง : การกรอกภาระงานการสอนโดยตรง</t>
  </si>
  <si>
    <t>3. การกรอกภาระงานอื่น ๆ ใช้วิธีการเดียวกันกับข้อ 2.</t>
  </si>
  <si>
    <t>4. ผลการกรอกภาระงานจะถูกประมวลผลไปที่แผ่นสรุปภาระงานรวมโดยอัตโนมัติ</t>
  </si>
  <si>
    <t>ข้อมูลที่กรอกในแผ่นสรุปภาระงานจะถูกส่ง</t>
  </si>
  <si>
    <t>ไปแสดงในแผ่นงานต่าง ๆ</t>
  </si>
  <si>
    <t>(รอบที่ 1 ตุลาคม - มีนาคม  รอบที่ 2 เมษายน - กันยายน)</t>
  </si>
  <si>
    <t xml:space="preserve">    หรือให้คลิกเลือกรายการในช่องสีส้มที่อยู่ถัดไป หรือแสดงคะแนนภาระงาน</t>
  </si>
  <si>
    <r>
      <t xml:space="preserve">หัวหน้าศูนย์การศึกษาระดับ </t>
    </r>
    <r>
      <rPr>
        <sz val="11"/>
        <rFont val="Wingdings"/>
        <family val="0"/>
      </rPr>
      <t>o</t>
    </r>
    <r>
      <rPr>
        <sz val="11"/>
        <rFont val="Arial"/>
        <family val="2"/>
      </rPr>
      <t xml:space="preserve"> ปริญญาตรี </t>
    </r>
    <r>
      <rPr>
        <sz val="11"/>
        <rFont val="Wingdings"/>
        <family val="0"/>
      </rPr>
      <t>o</t>
    </r>
    <r>
      <rPr>
        <sz val="11"/>
        <rFont val="Arial"/>
        <family val="2"/>
      </rPr>
      <t xml:space="preserve"> นานาชาติ  </t>
    </r>
    <r>
      <rPr>
        <sz val="11"/>
        <rFont val="Wingdings"/>
        <family val="0"/>
      </rPr>
      <t>o</t>
    </r>
    <r>
      <rPr>
        <sz val="11"/>
        <rFont val="Arial"/>
        <family val="2"/>
      </rPr>
      <t xml:space="preserve"> ระดับบัณฑิตศึกษา</t>
    </r>
  </si>
  <si>
    <t>รองคณบดีฝ่ายวิชาการและวิจัย</t>
  </si>
  <si>
    <t>คณบดีคณะมนุษยศาสตร์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</si>
</sst>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000"/>
    <numFmt numFmtId="177" formatCode="0.0000"/>
    <numFmt numFmtId="178" formatCode="0.000"/>
    <numFmt numFmtId="17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sz val="11"/>
      <name val="Wingding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3" borderId="10" xfId="0" applyFont="1" applyFill="1" applyBorder="1" applyAlignment="1" applyProtection="1">
      <alignment vertical="top" wrapText="1"/>
      <protection/>
    </xf>
    <xf numFmtId="0" fontId="2" fillId="3" borderId="11" xfId="0" applyFont="1" applyFill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32" borderId="11" xfId="0" applyFont="1" applyFill="1" applyBorder="1" applyAlignment="1" applyProtection="1">
      <alignment horizontal="left" vertical="top" wrapText="1"/>
      <protection locked="0"/>
    </xf>
    <xf numFmtId="2" fontId="0" fillId="33" borderId="11" xfId="0" applyNumberFormat="1" applyFont="1" applyFill="1" applyBorder="1" applyAlignment="1" applyProtection="1">
      <alignment horizontal="left" vertical="top" wrapText="1"/>
      <protection locked="0"/>
    </xf>
    <xf numFmtId="0" fontId="0" fillId="33" borderId="12" xfId="0" applyFont="1" applyFill="1" applyBorder="1" applyAlignment="1" applyProtection="1">
      <alignment horizontal="left" vertical="top" wrapText="1"/>
      <protection locked="0"/>
    </xf>
    <xf numFmtId="2" fontId="0" fillId="0" borderId="10" xfId="0" applyNumberFormat="1" applyFont="1" applyFill="1" applyBorder="1" applyAlignment="1" applyProtection="1">
      <alignment horizontal="left" vertical="top" wrapText="1"/>
      <protection locked="0"/>
    </xf>
    <xf numFmtId="2" fontId="0" fillId="33" borderId="10" xfId="0" applyNumberFormat="1" applyFont="1" applyFill="1" applyBorder="1" applyAlignment="1" applyProtection="1">
      <alignment horizontal="left" vertical="top" wrapText="1"/>
      <protection locked="0"/>
    </xf>
    <xf numFmtId="0" fontId="0" fillId="33" borderId="10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vertical="top" wrapText="1"/>
      <protection/>
    </xf>
    <xf numFmtId="0" fontId="2" fillId="3" borderId="13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top" wrapText="1"/>
      <protection locked="0"/>
    </xf>
    <xf numFmtId="0" fontId="0" fillId="32" borderId="10" xfId="0" applyFont="1" applyFill="1" applyBorder="1" applyAlignment="1" applyProtection="1">
      <alignment vertical="top" wrapText="1"/>
      <protection locked="0"/>
    </xf>
    <xf numFmtId="0" fontId="0" fillId="32" borderId="14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3" fillId="4" borderId="11" xfId="0" applyFont="1" applyFill="1" applyBorder="1" applyAlignment="1" applyProtection="1">
      <alignment horizontal="left" vertical="center" wrapText="1"/>
      <protection/>
    </xf>
    <xf numFmtId="0" fontId="3" fillId="4" borderId="10" xfId="0" applyFont="1" applyFill="1" applyBorder="1" applyAlignment="1" applyProtection="1">
      <alignment horizontal="left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6" xfId="0" applyFont="1" applyBorder="1" applyAlignment="1">
      <alignment vertical="top" wrapText="1"/>
    </xf>
    <xf numFmtId="0" fontId="0" fillId="34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18" borderId="10" xfId="0" applyFill="1" applyBorder="1" applyAlignment="1">
      <alignment vertical="top" wrapText="1"/>
    </xf>
    <xf numFmtId="0" fontId="0" fillId="18" borderId="1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32" borderId="10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8" fillId="4" borderId="10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9" fillId="34" borderId="14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17" fontId="9" fillId="0" borderId="10" xfId="0" applyNumberFormat="1" applyFont="1" applyFill="1" applyBorder="1" applyAlignment="1" applyProtection="1">
      <alignment horizontal="left" vertical="top" wrapText="1"/>
      <protection locked="0"/>
    </xf>
    <xf numFmtId="0" fontId="9" fillId="34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34" borderId="10" xfId="0" applyFont="1" applyFill="1" applyBorder="1" applyAlignment="1">
      <alignment horizontal="left" vertical="top" wrapText="1"/>
    </xf>
    <xf numFmtId="2" fontId="9" fillId="34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18" borderId="10" xfId="0" applyFont="1" applyFill="1" applyBorder="1" applyAlignment="1">
      <alignment vertical="top" wrapText="1"/>
    </xf>
    <xf numFmtId="0" fontId="0" fillId="18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2" fontId="0" fillId="34" borderId="10" xfId="0" applyNumberFormat="1" applyFont="1" applyFill="1" applyBorder="1" applyAlignment="1" applyProtection="1">
      <alignment horizontal="left" vertical="top" wrapText="1"/>
      <protection locked="0"/>
    </xf>
    <xf numFmtId="2" fontId="0" fillId="18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2" fontId="0" fillId="33" borderId="1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2" fontId="0" fillId="0" borderId="11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2" fontId="0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33" borderId="12" xfId="0" applyFont="1" applyFill="1" applyBorder="1" applyAlignment="1" applyProtection="1">
      <alignment horizontal="left" vertical="top" wrapText="1"/>
      <protection locked="0"/>
    </xf>
    <xf numFmtId="2" fontId="0" fillId="33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10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5" fillId="16" borderId="0" xfId="0" applyFont="1" applyFill="1" applyAlignment="1">
      <alignment/>
    </xf>
    <xf numFmtId="0" fontId="2" fillId="36" borderId="0" xfId="0" applyFont="1" applyFill="1" applyAlignment="1">
      <alignment/>
    </xf>
    <xf numFmtId="0" fontId="9" fillId="34" borderId="12" xfId="0" applyFont="1" applyFill="1" applyBorder="1" applyAlignment="1">
      <alignment horizontal="left" vertical="top" wrapText="1"/>
    </xf>
    <xf numFmtId="0" fontId="9" fillId="34" borderId="16" xfId="0" applyFont="1" applyFill="1" applyBorder="1" applyAlignment="1">
      <alignment horizontal="left" vertical="top" wrapText="1"/>
    </xf>
    <xf numFmtId="0" fontId="9" fillId="34" borderId="13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top" wrapText="1"/>
    </xf>
    <xf numFmtId="0" fontId="9" fillId="37" borderId="12" xfId="0" applyFont="1" applyFill="1" applyBorder="1" applyAlignment="1">
      <alignment horizontal="left" vertical="top" wrapText="1"/>
    </xf>
    <xf numFmtId="0" fontId="9" fillId="37" borderId="13" xfId="0" applyFont="1" applyFill="1" applyBorder="1" applyAlignment="1">
      <alignment horizontal="left" vertical="top" wrapText="1"/>
    </xf>
    <xf numFmtId="0" fontId="4" fillId="38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2" fillId="3" borderId="12" xfId="0" applyFont="1" applyFill="1" applyBorder="1" applyAlignment="1" applyProtection="1">
      <alignment horizontal="center" vertical="top" wrapText="1"/>
      <protection/>
    </xf>
    <xf numFmtId="0" fontId="2" fillId="3" borderId="16" xfId="0" applyFont="1" applyFill="1" applyBorder="1" applyAlignment="1" applyProtection="1">
      <alignment horizontal="center" vertical="top" wrapText="1"/>
      <protection/>
    </xf>
    <xf numFmtId="0" fontId="2" fillId="3" borderId="13" xfId="0" applyFont="1" applyFill="1" applyBorder="1" applyAlignment="1" applyProtection="1">
      <alignment horizontal="center" vertical="top" wrapText="1"/>
      <protection/>
    </xf>
    <xf numFmtId="0" fontId="2" fillId="3" borderId="12" xfId="0" applyFont="1" applyFill="1" applyBorder="1" applyAlignment="1" applyProtection="1">
      <alignment horizontal="center"/>
      <protection/>
    </xf>
    <xf numFmtId="0" fontId="2" fillId="3" borderId="13" xfId="0" applyFont="1" applyFill="1" applyBorder="1" applyAlignment="1" applyProtection="1">
      <alignment horizontal="center"/>
      <protection/>
    </xf>
    <xf numFmtId="0" fontId="2" fillId="3" borderId="14" xfId="0" applyFont="1" applyFill="1" applyBorder="1" applyAlignment="1" applyProtection="1">
      <alignment horizontal="center" vertical="top" wrapText="1"/>
      <protection/>
    </xf>
    <xf numFmtId="0" fontId="2" fillId="3" borderId="11" xfId="0" applyFont="1" applyFill="1" applyBorder="1" applyAlignment="1" applyProtection="1">
      <alignment horizontal="center" vertical="top" wrapText="1"/>
      <protection/>
    </xf>
    <xf numFmtId="0" fontId="2" fillId="3" borderId="12" xfId="0" applyFont="1" applyFill="1" applyBorder="1" applyAlignment="1" applyProtection="1">
      <alignment horizontal="center" vertical="top" wrapText="1"/>
      <protection/>
    </xf>
    <xf numFmtId="0" fontId="2" fillId="38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4" borderId="13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top" wrapText="1"/>
      <protection/>
    </xf>
    <xf numFmtId="0" fontId="2" fillId="3" borderId="13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 locked="0"/>
    </xf>
    <xf numFmtId="0" fontId="2" fillId="3" borderId="16" xfId="0" applyFont="1" applyFill="1" applyBorder="1" applyAlignment="1" applyProtection="1">
      <alignment horizontal="center" vertical="top" wrapText="1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strike/>
        <color indexed="1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11</xdr:row>
      <xdr:rowOff>38100</xdr:rowOff>
    </xdr:from>
    <xdr:to>
      <xdr:col>14</xdr:col>
      <xdr:colOff>142875</xdr:colOff>
      <xdr:row>33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7375" r="43203" b="17124"/>
        <a:stretch>
          <a:fillRect/>
        </a:stretch>
      </xdr:blipFill>
      <xdr:spPr>
        <a:xfrm>
          <a:off x="3705225" y="1819275"/>
          <a:ext cx="4972050" cy="3590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38100</xdr:colOff>
      <xdr:row>14</xdr:row>
      <xdr:rowOff>0</xdr:rowOff>
    </xdr:from>
    <xdr:to>
      <xdr:col>9</xdr:col>
      <xdr:colOff>47625</xdr:colOff>
      <xdr:row>15</xdr:row>
      <xdr:rowOff>123825</xdr:rowOff>
    </xdr:to>
    <xdr:sp>
      <xdr:nvSpPr>
        <xdr:cNvPr id="2" name="Oval 2"/>
        <xdr:cNvSpPr>
          <a:spLocks/>
        </xdr:cNvSpPr>
      </xdr:nvSpPr>
      <xdr:spPr>
        <a:xfrm>
          <a:off x="4305300" y="2266950"/>
          <a:ext cx="12287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15</xdr:row>
      <xdr:rowOff>95250</xdr:rowOff>
    </xdr:from>
    <xdr:to>
      <xdr:col>9</xdr:col>
      <xdr:colOff>209550</xdr:colOff>
      <xdr:row>17</xdr:row>
      <xdr:rowOff>57150</xdr:rowOff>
    </xdr:to>
    <xdr:sp>
      <xdr:nvSpPr>
        <xdr:cNvPr id="3" name="Oval 2"/>
        <xdr:cNvSpPr>
          <a:spLocks/>
        </xdr:cNvSpPr>
      </xdr:nvSpPr>
      <xdr:spPr>
        <a:xfrm>
          <a:off x="4467225" y="2524125"/>
          <a:ext cx="12287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17</xdr:row>
      <xdr:rowOff>114300</xdr:rowOff>
    </xdr:from>
    <xdr:to>
      <xdr:col>10</xdr:col>
      <xdr:colOff>85725</xdr:colOff>
      <xdr:row>19</xdr:row>
      <xdr:rowOff>76200</xdr:rowOff>
    </xdr:to>
    <xdr:sp>
      <xdr:nvSpPr>
        <xdr:cNvPr id="4" name="Oval 2"/>
        <xdr:cNvSpPr>
          <a:spLocks/>
        </xdr:cNvSpPr>
      </xdr:nvSpPr>
      <xdr:spPr>
        <a:xfrm>
          <a:off x="4514850" y="2867025"/>
          <a:ext cx="1666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14</xdr:row>
      <xdr:rowOff>47625</xdr:rowOff>
    </xdr:from>
    <xdr:to>
      <xdr:col>13</xdr:col>
      <xdr:colOff>266700</xdr:colOff>
      <xdr:row>16</xdr:row>
      <xdr:rowOff>9525</xdr:rowOff>
    </xdr:to>
    <xdr:sp>
      <xdr:nvSpPr>
        <xdr:cNvPr id="5" name="Oval 2"/>
        <xdr:cNvSpPr>
          <a:spLocks/>
        </xdr:cNvSpPr>
      </xdr:nvSpPr>
      <xdr:spPr>
        <a:xfrm>
          <a:off x="6524625" y="2314575"/>
          <a:ext cx="1666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466725</xdr:colOff>
      <xdr:row>13</xdr:row>
      <xdr:rowOff>47625</xdr:rowOff>
    </xdr:from>
    <xdr:ext cx="371475" cy="266700"/>
    <xdr:sp>
      <xdr:nvSpPr>
        <xdr:cNvPr id="6" name="TextBox 24"/>
        <xdr:cNvSpPr txBox="1">
          <a:spLocks noChangeArrowheads="1"/>
        </xdr:cNvSpPr>
      </xdr:nvSpPr>
      <xdr:spPr>
        <a:xfrm>
          <a:off x="4124325" y="2152650"/>
          <a:ext cx="37147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1.1</a:t>
          </a:r>
        </a:p>
      </xdr:txBody>
    </xdr:sp>
    <xdr:clientData/>
  </xdr:oneCellAnchor>
  <xdr:oneCellAnchor>
    <xdr:from>
      <xdr:col>6</xdr:col>
      <xdr:colOff>466725</xdr:colOff>
      <xdr:row>15</xdr:row>
      <xdr:rowOff>133350</xdr:rowOff>
    </xdr:from>
    <xdr:ext cx="371475" cy="266700"/>
    <xdr:sp>
      <xdr:nvSpPr>
        <xdr:cNvPr id="7" name="TextBox 26"/>
        <xdr:cNvSpPr txBox="1">
          <a:spLocks noChangeArrowheads="1"/>
        </xdr:cNvSpPr>
      </xdr:nvSpPr>
      <xdr:spPr>
        <a:xfrm>
          <a:off x="4124325" y="2562225"/>
          <a:ext cx="37147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1.2</a:t>
          </a:r>
        </a:p>
      </xdr:txBody>
    </xdr:sp>
    <xdr:clientData/>
  </xdr:oneCellAnchor>
  <xdr:oneCellAnchor>
    <xdr:from>
      <xdr:col>6</xdr:col>
      <xdr:colOff>581025</xdr:colOff>
      <xdr:row>18</xdr:row>
      <xdr:rowOff>28575</xdr:rowOff>
    </xdr:from>
    <xdr:ext cx="361950" cy="266700"/>
    <xdr:sp>
      <xdr:nvSpPr>
        <xdr:cNvPr id="8" name="TextBox 27"/>
        <xdr:cNvSpPr txBox="1">
          <a:spLocks noChangeArrowheads="1"/>
        </xdr:cNvSpPr>
      </xdr:nvSpPr>
      <xdr:spPr>
        <a:xfrm>
          <a:off x="4238625" y="2943225"/>
          <a:ext cx="3619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1.3</a:t>
          </a:r>
        </a:p>
      </xdr:txBody>
    </xdr:sp>
    <xdr:clientData/>
  </xdr:oneCellAnchor>
  <xdr:oneCellAnchor>
    <xdr:from>
      <xdr:col>13</xdr:col>
      <xdr:colOff>0</xdr:colOff>
      <xdr:row>13</xdr:row>
      <xdr:rowOff>9525</xdr:rowOff>
    </xdr:from>
    <xdr:ext cx="371475" cy="285750"/>
    <xdr:sp>
      <xdr:nvSpPr>
        <xdr:cNvPr id="9" name="TextBox 28"/>
        <xdr:cNvSpPr txBox="1">
          <a:spLocks noChangeArrowheads="1"/>
        </xdr:cNvSpPr>
      </xdr:nvSpPr>
      <xdr:spPr>
        <a:xfrm>
          <a:off x="7924800" y="2114550"/>
          <a:ext cx="3714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1.4</a:t>
          </a:r>
        </a:p>
      </xdr:txBody>
    </xdr:sp>
    <xdr:clientData/>
  </xdr:oneCellAnchor>
  <xdr:twoCellAnchor editAs="oneCell">
    <xdr:from>
      <xdr:col>0</xdr:col>
      <xdr:colOff>133350</xdr:colOff>
      <xdr:row>43</xdr:row>
      <xdr:rowOff>85725</xdr:rowOff>
    </xdr:from>
    <xdr:to>
      <xdr:col>15</xdr:col>
      <xdr:colOff>180975</xdr:colOff>
      <xdr:row>51</xdr:row>
      <xdr:rowOff>57150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rcRect t="20249" r="6127" b="58987"/>
        <a:stretch>
          <a:fillRect/>
        </a:stretch>
      </xdr:blipFill>
      <xdr:spPr>
        <a:xfrm>
          <a:off x="133350" y="7086600"/>
          <a:ext cx="9191625" cy="12668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0</xdr:col>
      <xdr:colOff>400050</xdr:colOff>
      <xdr:row>50</xdr:row>
      <xdr:rowOff>19050</xdr:rowOff>
    </xdr:from>
    <xdr:ext cx="381000" cy="295275"/>
    <xdr:sp>
      <xdr:nvSpPr>
        <xdr:cNvPr id="11" name="TextBox 30"/>
        <xdr:cNvSpPr txBox="1">
          <a:spLocks noChangeArrowheads="1"/>
        </xdr:cNvSpPr>
      </xdr:nvSpPr>
      <xdr:spPr>
        <a:xfrm>
          <a:off x="400050" y="8153400"/>
          <a:ext cx="3810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2.1</a:t>
          </a:r>
        </a:p>
      </xdr:txBody>
    </xdr:sp>
    <xdr:clientData/>
  </xdr:oneCellAnchor>
  <xdr:twoCellAnchor>
    <xdr:from>
      <xdr:col>0</xdr:col>
      <xdr:colOff>19050</xdr:colOff>
      <xdr:row>48</xdr:row>
      <xdr:rowOff>38100</xdr:rowOff>
    </xdr:from>
    <xdr:to>
      <xdr:col>1</xdr:col>
      <xdr:colOff>142875</xdr:colOff>
      <xdr:row>50</xdr:row>
      <xdr:rowOff>66675</xdr:rowOff>
    </xdr:to>
    <xdr:sp>
      <xdr:nvSpPr>
        <xdr:cNvPr id="12" name="Oval 2"/>
        <xdr:cNvSpPr>
          <a:spLocks/>
        </xdr:cNvSpPr>
      </xdr:nvSpPr>
      <xdr:spPr>
        <a:xfrm>
          <a:off x="19050" y="7848600"/>
          <a:ext cx="733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48</xdr:row>
      <xdr:rowOff>38100</xdr:rowOff>
    </xdr:from>
    <xdr:to>
      <xdr:col>3</xdr:col>
      <xdr:colOff>533400</xdr:colOff>
      <xdr:row>50</xdr:row>
      <xdr:rowOff>66675</xdr:rowOff>
    </xdr:to>
    <xdr:sp>
      <xdr:nvSpPr>
        <xdr:cNvPr id="13" name="Oval 2"/>
        <xdr:cNvSpPr>
          <a:spLocks/>
        </xdr:cNvSpPr>
      </xdr:nvSpPr>
      <xdr:spPr>
        <a:xfrm>
          <a:off x="666750" y="7848600"/>
          <a:ext cx="169545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48</xdr:row>
      <xdr:rowOff>19050</xdr:rowOff>
    </xdr:from>
    <xdr:to>
      <xdr:col>5</xdr:col>
      <xdr:colOff>133350</xdr:colOff>
      <xdr:row>50</xdr:row>
      <xdr:rowOff>57150</xdr:rowOff>
    </xdr:to>
    <xdr:sp>
      <xdr:nvSpPr>
        <xdr:cNvPr id="14" name="Oval 2"/>
        <xdr:cNvSpPr>
          <a:spLocks/>
        </xdr:cNvSpPr>
      </xdr:nvSpPr>
      <xdr:spPr>
        <a:xfrm>
          <a:off x="2695575" y="7829550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48</xdr:row>
      <xdr:rowOff>47625</xdr:rowOff>
    </xdr:from>
    <xdr:to>
      <xdr:col>6</xdr:col>
      <xdr:colOff>285750</xdr:colOff>
      <xdr:row>50</xdr:row>
      <xdr:rowOff>85725</xdr:rowOff>
    </xdr:to>
    <xdr:sp>
      <xdr:nvSpPr>
        <xdr:cNvPr id="15" name="Oval 2"/>
        <xdr:cNvSpPr>
          <a:spLocks/>
        </xdr:cNvSpPr>
      </xdr:nvSpPr>
      <xdr:spPr>
        <a:xfrm>
          <a:off x="3457575" y="7858125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48</xdr:row>
      <xdr:rowOff>57150</xdr:rowOff>
    </xdr:from>
    <xdr:to>
      <xdr:col>8</xdr:col>
      <xdr:colOff>257175</xdr:colOff>
      <xdr:row>50</xdr:row>
      <xdr:rowOff>95250</xdr:rowOff>
    </xdr:to>
    <xdr:sp>
      <xdr:nvSpPr>
        <xdr:cNvPr id="16" name="Oval 2"/>
        <xdr:cNvSpPr>
          <a:spLocks/>
        </xdr:cNvSpPr>
      </xdr:nvSpPr>
      <xdr:spPr>
        <a:xfrm>
          <a:off x="4648200" y="7867650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48</xdr:row>
      <xdr:rowOff>66675</xdr:rowOff>
    </xdr:from>
    <xdr:to>
      <xdr:col>9</xdr:col>
      <xdr:colOff>466725</xdr:colOff>
      <xdr:row>50</xdr:row>
      <xdr:rowOff>104775</xdr:rowOff>
    </xdr:to>
    <xdr:sp>
      <xdr:nvSpPr>
        <xdr:cNvPr id="17" name="Oval 2"/>
        <xdr:cNvSpPr>
          <a:spLocks/>
        </xdr:cNvSpPr>
      </xdr:nvSpPr>
      <xdr:spPr>
        <a:xfrm>
          <a:off x="5467350" y="7877175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48</xdr:row>
      <xdr:rowOff>76200</xdr:rowOff>
    </xdr:from>
    <xdr:to>
      <xdr:col>15</xdr:col>
      <xdr:colOff>257175</xdr:colOff>
      <xdr:row>50</xdr:row>
      <xdr:rowOff>114300</xdr:rowOff>
    </xdr:to>
    <xdr:sp>
      <xdr:nvSpPr>
        <xdr:cNvPr id="18" name="Oval 2"/>
        <xdr:cNvSpPr>
          <a:spLocks/>
        </xdr:cNvSpPr>
      </xdr:nvSpPr>
      <xdr:spPr>
        <a:xfrm>
          <a:off x="6896100" y="7886700"/>
          <a:ext cx="25050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542925</xdr:colOff>
      <xdr:row>50</xdr:row>
      <xdr:rowOff>0</xdr:rowOff>
    </xdr:from>
    <xdr:ext cx="381000" cy="295275"/>
    <xdr:sp>
      <xdr:nvSpPr>
        <xdr:cNvPr id="19" name="TextBox 38"/>
        <xdr:cNvSpPr txBox="1">
          <a:spLocks noChangeArrowheads="1"/>
        </xdr:cNvSpPr>
      </xdr:nvSpPr>
      <xdr:spPr>
        <a:xfrm>
          <a:off x="1762125" y="8134350"/>
          <a:ext cx="3810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2.2</a:t>
          </a:r>
        </a:p>
      </xdr:txBody>
    </xdr:sp>
    <xdr:clientData/>
  </xdr:oneCellAnchor>
  <xdr:oneCellAnchor>
    <xdr:from>
      <xdr:col>6</xdr:col>
      <xdr:colOff>200025</xdr:colOff>
      <xdr:row>50</xdr:row>
      <xdr:rowOff>76200</xdr:rowOff>
    </xdr:from>
    <xdr:ext cx="361950" cy="276225"/>
    <xdr:sp>
      <xdr:nvSpPr>
        <xdr:cNvPr id="20" name="TextBox 39"/>
        <xdr:cNvSpPr txBox="1">
          <a:spLocks noChangeArrowheads="1"/>
        </xdr:cNvSpPr>
      </xdr:nvSpPr>
      <xdr:spPr>
        <a:xfrm>
          <a:off x="3857625" y="8210550"/>
          <a:ext cx="3619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2.3</a:t>
          </a:r>
        </a:p>
      </xdr:txBody>
    </xdr:sp>
    <xdr:clientData/>
  </xdr:oneCellAnchor>
  <xdr:oneCellAnchor>
    <xdr:from>
      <xdr:col>12</xdr:col>
      <xdr:colOff>228600</xdr:colOff>
      <xdr:row>50</xdr:row>
      <xdr:rowOff>57150</xdr:rowOff>
    </xdr:from>
    <xdr:ext cx="371475" cy="276225"/>
    <xdr:sp>
      <xdr:nvSpPr>
        <xdr:cNvPr id="21" name="TextBox 40"/>
        <xdr:cNvSpPr txBox="1">
          <a:spLocks noChangeArrowheads="1"/>
        </xdr:cNvSpPr>
      </xdr:nvSpPr>
      <xdr:spPr>
        <a:xfrm>
          <a:off x="7543800" y="8191500"/>
          <a:ext cx="3714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2.4</a:t>
          </a:r>
        </a:p>
      </xdr:txBody>
    </xdr:sp>
    <xdr:clientData/>
  </xdr:oneCellAnchor>
  <xdr:oneCellAnchor>
    <xdr:from>
      <xdr:col>4</xdr:col>
      <xdr:colOff>571500</xdr:colOff>
      <xdr:row>50</xdr:row>
      <xdr:rowOff>38100</xdr:rowOff>
    </xdr:from>
    <xdr:ext cx="361950" cy="285750"/>
    <xdr:sp>
      <xdr:nvSpPr>
        <xdr:cNvPr id="22" name="TextBox 41"/>
        <xdr:cNvSpPr txBox="1">
          <a:spLocks noChangeArrowheads="1"/>
        </xdr:cNvSpPr>
      </xdr:nvSpPr>
      <xdr:spPr>
        <a:xfrm>
          <a:off x="3009900" y="8172450"/>
          <a:ext cx="3619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2.3</a:t>
          </a:r>
        </a:p>
      </xdr:txBody>
    </xdr:sp>
    <xdr:clientData/>
  </xdr:oneCellAnchor>
  <xdr:oneCellAnchor>
    <xdr:from>
      <xdr:col>8</xdr:col>
      <xdr:colOff>190500</xdr:colOff>
      <xdr:row>50</xdr:row>
      <xdr:rowOff>66675</xdr:rowOff>
    </xdr:from>
    <xdr:ext cx="361950" cy="276225"/>
    <xdr:sp>
      <xdr:nvSpPr>
        <xdr:cNvPr id="23" name="TextBox 42"/>
        <xdr:cNvSpPr txBox="1">
          <a:spLocks noChangeArrowheads="1"/>
        </xdr:cNvSpPr>
      </xdr:nvSpPr>
      <xdr:spPr>
        <a:xfrm>
          <a:off x="5067300" y="8201025"/>
          <a:ext cx="3619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2.3</a:t>
          </a:r>
        </a:p>
      </xdr:txBody>
    </xdr:sp>
    <xdr:clientData/>
  </xdr:oneCellAnchor>
  <xdr:oneCellAnchor>
    <xdr:from>
      <xdr:col>9</xdr:col>
      <xdr:colOff>466725</xdr:colOff>
      <xdr:row>50</xdr:row>
      <xdr:rowOff>19050</xdr:rowOff>
    </xdr:from>
    <xdr:ext cx="361950" cy="285750"/>
    <xdr:sp>
      <xdr:nvSpPr>
        <xdr:cNvPr id="24" name="TextBox 43"/>
        <xdr:cNvSpPr txBox="1">
          <a:spLocks noChangeArrowheads="1"/>
        </xdr:cNvSpPr>
      </xdr:nvSpPr>
      <xdr:spPr>
        <a:xfrm>
          <a:off x="5953125" y="8153400"/>
          <a:ext cx="3619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="110" zoomScaleNormal="110" zoomScalePageLayoutView="0" workbookViewId="0" topLeftCell="A1">
      <selection activeCell="A58" sqref="A58"/>
    </sheetView>
  </sheetViews>
  <sheetFormatPr defaultColWidth="9.140625" defaultRowHeight="12.75"/>
  <cols>
    <col min="1" max="16384" width="9.140625" style="72" customWidth="1"/>
  </cols>
  <sheetData>
    <row r="1" ht="12.75">
      <c r="A1" s="61" t="s">
        <v>318</v>
      </c>
    </row>
    <row r="2" ht="12.75">
      <c r="A2" s="72" t="s">
        <v>365</v>
      </c>
    </row>
    <row r="3" ht="12.75">
      <c r="B3" s="72" t="s">
        <v>319</v>
      </c>
    </row>
    <row r="4" ht="12.75">
      <c r="B4" s="72" t="s">
        <v>366</v>
      </c>
    </row>
    <row r="5" ht="12.75">
      <c r="B5" s="72" t="s">
        <v>367</v>
      </c>
    </row>
    <row r="6" ht="12.75">
      <c r="B6" s="72" t="s">
        <v>320</v>
      </c>
    </row>
    <row r="7" ht="12.75">
      <c r="B7" s="72" t="s">
        <v>321</v>
      </c>
    </row>
    <row r="8" ht="12.75">
      <c r="B8" s="72" t="s">
        <v>322</v>
      </c>
    </row>
    <row r="9" ht="12.75">
      <c r="B9" s="72" t="s">
        <v>323</v>
      </c>
    </row>
    <row r="11" ht="12.75">
      <c r="A11" s="61" t="s">
        <v>324</v>
      </c>
    </row>
    <row r="12" spans="1:16" ht="12.75">
      <c r="A12" s="62" t="s">
        <v>325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12.75">
      <c r="A13" s="73"/>
      <c r="B13" s="73" t="s">
        <v>326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1:16" ht="12.75">
      <c r="A14" s="73"/>
      <c r="B14" s="73" t="s">
        <v>327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ht="12.75">
      <c r="A15" s="73"/>
      <c r="B15" s="73" t="s">
        <v>328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6" ht="12.75">
      <c r="A16" s="73"/>
      <c r="B16" s="73" t="s">
        <v>329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1:16" ht="12.75">
      <c r="A17" s="73"/>
      <c r="B17" s="73" t="s">
        <v>382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1:16" ht="12.75">
      <c r="A18" s="73" t="s">
        <v>380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1:16" ht="12.75">
      <c r="A19" s="73" t="s">
        <v>381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1:16" ht="12.7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1:16" ht="12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1:16" ht="12.7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1:16" ht="12.7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1:16" ht="12.7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1:16" ht="12.7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1:16" ht="12.7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1:16" ht="12.7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1:16" ht="12.7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1:16" ht="12.7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1:16" ht="12.7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1:16" ht="12.7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1:16" ht="12.7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1:16" ht="12.7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1:16" ht="12.7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1:16" ht="12.7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ht="15.75" customHeight="1"/>
    <row r="37" spans="1:16" ht="12.75">
      <c r="A37" s="78" t="s">
        <v>377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 ht="12.75">
      <c r="A38" s="74"/>
      <c r="B38" s="74" t="s">
        <v>330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ht="12.75">
      <c r="A39" s="74"/>
      <c r="B39" s="74" t="s">
        <v>331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ht="12.75">
      <c r="A40" s="74"/>
      <c r="B40" s="74" t="s">
        <v>368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ht="12.75">
      <c r="A41" s="74"/>
      <c r="B41" s="74" t="s">
        <v>369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ht="12.75">
      <c r="A42" s="74"/>
      <c r="B42" s="74" t="s">
        <v>370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ht="12.75">
      <c r="A43" s="74"/>
      <c r="B43" s="74" t="s">
        <v>332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ht="12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ht="12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1:16" ht="12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1:16" ht="12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1:16" ht="12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1:16" ht="12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1:16" ht="12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1:16" ht="12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1:16" ht="12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7" spans="1:16" ht="15.75">
      <c r="A57" s="75" t="s">
        <v>373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</row>
    <row r="58" spans="1:16" ht="15">
      <c r="A58" s="77" t="s">
        <v>378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</row>
    <row r="59" spans="1:16" ht="15">
      <c r="A59" s="77" t="s">
        <v>379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spans="1:16" ht="15">
      <c r="A60" s="77" t="s">
        <v>371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1:16" ht="15">
      <c r="A61" s="77" t="s">
        <v>374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spans="1:16" ht="15">
      <c r="A62" s="77" t="s">
        <v>372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3" spans="1:16" ht="15.75">
      <c r="A63" s="77" t="s">
        <v>375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</row>
    <row r="64" spans="1:16" ht="15">
      <c r="A64" s="77" t="s">
        <v>376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</row>
    <row r="65" spans="1:16" ht="15">
      <c r="A65" s="77" t="s">
        <v>383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E24"/>
  <sheetViews>
    <sheetView tabSelected="1" zoomScalePageLayoutView="0" workbookViewId="0" topLeftCell="A1">
      <selection activeCell="D25" sqref="D25"/>
    </sheetView>
  </sheetViews>
  <sheetFormatPr defaultColWidth="9.140625" defaultRowHeight="32.25" customHeight="1"/>
  <cols>
    <col min="1" max="1" width="22.7109375" style="24" customWidth="1"/>
    <col min="2" max="2" width="47.8515625" style="24" customWidth="1"/>
    <col min="3" max="3" width="17.140625" style="24" customWidth="1"/>
    <col min="4" max="4" width="24.00390625" style="24" customWidth="1"/>
    <col min="5" max="5" width="30.00390625" style="24" customWidth="1"/>
    <col min="6" max="16384" width="9.140625" style="24" customWidth="1"/>
  </cols>
  <sheetData>
    <row r="1" spans="1:5" s="23" customFormat="1" ht="32.25" customHeight="1">
      <c r="A1" s="85" t="s">
        <v>317</v>
      </c>
      <c r="B1" s="85"/>
      <c r="C1" s="85"/>
      <c r="D1" s="85"/>
      <c r="E1" s="85"/>
    </row>
    <row r="2" spans="1:5" ht="11.25" customHeight="1">
      <c r="A2" s="25"/>
      <c r="B2" s="25"/>
      <c r="C2" s="25"/>
      <c r="D2" s="25"/>
      <c r="E2" s="25"/>
    </row>
    <row r="3" spans="1:5" ht="32.25" customHeight="1" hidden="1">
      <c r="A3" s="25"/>
      <c r="B3" s="25" t="s">
        <v>162</v>
      </c>
      <c r="C3" s="25"/>
      <c r="D3" s="25"/>
      <c r="E3" s="25"/>
    </row>
    <row r="4" spans="1:5" ht="32.25" customHeight="1" hidden="1">
      <c r="A4" s="25"/>
      <c r="B4" s="25" t="s">
        <v>194</v>
      </c>
      <c r="C4" s="86" t="s">
        <v>196</v>
      </c>
      <c r="D4" s="86"/>
      <c r="E4" s="86"/>
    </row>
    <row r="5" spans="1:5" ht="32.25" customHeight="1" hidden="1">
      <c r="A5" s="25"/>
      <c r="B5" s="25" t="s">
        <v>193</v>
      </c>
      <c r="C5" s="86" t="s">
        <v>195</v>
      </c>
      <c r="D5" s="86"/>
      <c r="E5" s="86"/>
    </row>
    <row r="6" spans="1:5" ht="32.25" customHeight="1" hidden="1">
      <c r="A6" s="25"/>
      <c r="B6" s="25"/>
      <c r="C6" s="86"/>
      <c r="D6" s="86"/>
      <c r="E6" s="86"/>
    </row>
    <row r="7" spans="1:5" ht="32.25" customHeight="1" hidden="1">
      <c r="A7" s="25"/>
      <c r="B7" s="25"/>
      <c r="C7" s="26"/>
      <c r="D7" s="26"/>
      <c r="E7" s="26"/>
    </row>
    <row r="8" spans="1:5" ht="5.25" customHeight="1" hidden="1">
      <c r="A8" s="25"/>
      <c r="B8" s="25"/>
      <c r="C8" s="25"/>
      <c r="D8" s="25"/>
      <c r="E8" s="25"/>
    </row>
    <row r="9" spans="1:5" ht="28.5" customHeight="1">
      <c r="A9" s="38" t="s">
        <v>22</v>
      </c>
      <c r="B9" s="39"/>
      <c r="C9" s="40" t="s">
        <v>165</v>
      </c>
      <c r="D9" s="83" t="s">
        <v>194</v>
      </c>
      <c r="E9" s="84"/>
    </row>
    <row r="10" spans="1:5" ht="64.5" customHeight="1">
      <c r="A10" s="38" t="s">
        <v>21</v>
      </c>
      <c r="B10" s="39"/>
      <c r="C10" s="79"/>
      <c r="D10" s="80"/>
      <c r="E10" s="81"/>
    </row>
    <row r="11" spans="1:5" ht="32.25" customHeight="1">
      <c r="A11" s="38" t="s">
        <v>158</v>
      </c>
      <c r="B11" s="42"/>
      <c r="C11" s="41"/>
      <c r="D11" s="41"/>
      <c r="E11" s="41"/>
    </row>
    <row r="12" spans="1:5" ht="9" customHeight="1">
      <c r="A12" s="41"/>
      <c r="B12" s="41"/>
      <c r="C12" s="41"/>
      <c r="D12" s="41"/>
      <c r="E12" s="41"/>
    </row>
    <row r="13" spans="1:5" ht="32.25" customHeight="1">
      <c r="A13" s="43" t="s">
        <v>1</v>
      </c>
      <c r="B13" s="43" t="s">
        <v>2</v>
      </c>
      <c r="C13" s="43" t="s">
        <v>159</v>
      </c>
      <c r="D13" s="43" t="s">
        <v>163</v>
      </c>
      <c r="E13" s="43" t="s">
        <v>164</v>
      </c>
    </row>
    <row r="14" spans="1:5" ht="32.25" customHeight="1">
      <c r="A14" s="44">
        <v>1</v>
      </c>
      <c r="B14" s="45" t="s">
        <v>197</v>
      </c>
      <c r="C14" s="46" t="e">
        <f>ภาระงานการสอนโดยตรง!F71+'ปริญญานิพนธ์ พัฒนานิสิตและอื่นๆ'!N33</f>
        <v>#N/A</v>
      </c>
      <c r="D14" s="44"/>
      <c r="E14" s="44"/>
    </row>
    <row r="15" spans="1:5" ht="32.25" customHeight="1">
      <c r="A15" s="44">
        <v>2</v>
      </c>
      <c r="B15" s="45" t="s">
        <v>198</v>
      </c>
      <c r="C15" s="46" t="e">
        <f>ภาระงานวิจัย!G66+ภาระงานบริการวิชาการ!G44</f>
        <v>#N/A</v>
      </c>
      <c r="D15" s="44"/>
      <c r="E15" s="44"/>
    </row>
    <row r="16" spans="1:5" ht="32.25" customHeight="1">
      <c r="A16" s="44">
        <v>3</v>
      </c>
      <c r="B16" s="45" t="s">
        <v>8</v>
      </c>
      <c r="C16" s="46" t="e">
        <f>ภาระงานทำนุบำรุงศิลปวัฒนธรรม!G5</f>
        <v>#N/A</v>
      </c>
      <c r="D16" s="44"/>
      <c r="E16" s="44"/>
    </row>
    <row r="17" spans="1:5" ht="32.25" customHeight="1">
      <c r="A17" s="44">
        <v>4</v>
      </c>
      <c r="B17" s="45" t="s">
        <v>199</v>
      </c>
      <c r="C17" s="46" t="e">
        <f>ภาระงานบริหาร!G64</f>
        <v>#N/A</v>
      </c>
      <c r="D17" s="44"/>
      <c r="E17" s="44"/>
    </row>
    <row r="18" spans="1:5" ht="33" customHeight="1">
      <c r="A18" s="43" t="s">
        <v>9</v>
      </c>
      <c r="B18" s="47"/>
      <c r="C18" s="48" t="e">
        <f>SUM(C14:C17)</f>
        <v>#N/A</v>
      </c>
      <c r="D18" s="43">
        <v>35</v>
      </c>
      <c r="E18" s="43" t="e">
        <f>IF(C18&gt;=D18,"ผ่านเกณฑ์","ไม่ผ่านเกณฑ์")</f>
        <v>#N/A</v>
      </c>
    </row>
    <row r="19" spans="1:5" ht="33" customHeight="1">
      <c r="A19" s="82" t="s">
        <v>200</v>
      </c>
      <c r="B19" s="82"/>
      <c r="C19" s="82"/>
      <c r="D19" s="82"/>
      <c r="E19" s="43" t="e">
        <f>IF(OR(E14="ไม่ผ่านเกณฑ์",E15="ไม่ผ่านเกณฑ์",E18="ไม่ผ่านเกณฑ์"),"ไม่ผ่านเกณฑ์","ผ่านเกณฑ์")</f>
        <v>#N/A</v>
      </c>
    </row>
    <row r="20" spans="1:5" ht="33" customHeight="1">
      <c r="A20" s="59"/>
      <c r="B20" s="59"/>
      <c r="C20" s="59"/>
      <c r="D20" s="59"/>
      <c r="E20" s="60"/>
    </row>
    <row r="21" spans="1:5" ht="33" customHeight="1">
      <c r="A21" s="59"/>
      <c r="B21" s="28"/>
      <c r="C21" s="49" t="s">
        <v>10</v>
      </c>
      <c r="D21" s="49"/>
      <c r="E21" s="60"/>
    </row>
    <row r="22" spans="1:5" ht="26.25" customHeight="1">
      <c r="A22" s="27"/>
      <c r="B22" s="28"/>
      <c r="C22" s="49" t="s">
        <v>384</v>
      </c>
      <c r="D22" s="49"/>
      <c r="E22" s="29"/>
    </row>
    <row r="23" spans="1:5" ht="26.25" customHeight="1">
      <c r="A23" s="27"/>
      <c r="B23" s="30"/>
      <c r="C23" s="49" t="s">
        <v>385</v>
      </c>
      <c r="D23" s="49"/>
      <c r="E23" s="27"/>
    </row>
    <row r="24" spans="1:5" ht="26.25" customHeight="1">
      <c r="A24" s="27"/>
      <c r="B24" s="30"/>
      <c r="C24" s="49" t="s">
        <v>386</v>
      </c>
      <c r="D24" s="50"/>
      <c r="E24" s="27"/>
    </row>
  </sheetData>
  <sheetProtection/>
  <protectedRanges>
    <protectedRange sqref="D9:E9" name="ช่วง2"/>
    <protectedRange password="CA39" sqref="B9:B11" name="ช่วง1"/>
  </protectedRanges>
  <mergeCells count="7">
    <mergeCell ref="C10:E10"/>
    <mergeCell ref="A19:D19"/>
    <mergeCell ref="D9:E9"/>
    <mergeCell ref="A1:E1"/>
    <mergeCell ref="C5:E5"/>
    <mergeCell ref="C4:E4"/>
    <mergeCell ref="C6:E6"/>
  </mergeCells>
  <conditionalFormatting sqref="E14:E21">
    <cfRule type="cellIs" priority="1" dxfId="0" operator="equal" stopIfTrue="1">
      <formula>"ไม่ผ่านเกณฑ์"</formula>
    </cfRule>
  </conditionalFormatting>
  <dataValidations count="1">
    <dataValidation type="list" allowBlank="1" showInputMessage="1" showErrorMessage="1" sqref="D9">
      <formula1>INDIRECT(กลุ่มงาน)</formula1>
    </dataValidation>
  </dataValidations>
  <printOptions/>
  <pageMargins left="0.236220472440945" right="0.275590551181102" top="0.47244094488189" bottom="0.28" header="0.275590551181102" footer="0.17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T77"/>
  <sheetViews>
    <sheetView zoomScalePageLayoutView="0" workbookViewId="0" topLeftCell="A69">
      <selection activeCell="J91" sqref="J91"/>
    </sheetView>
  </sheetViews>
  <sheetFormatPr defaultColWidth="9.140625" defaultRowHeight="12.75"/>
  <cols>
    <col min="1" max="1" width="11.140625" style="12" customWidth="1"/>
    <col min="2" max="2" width="45.421875" style="12" customWidth="1"/>
    <col min="3" max="3" width="10.7109375" style="12" hidden="1" customWidth="1"/>
    <col min="4" max="4" width="10.7109375" style="12" customWidth="1"/>
    <col min="5" max="5" width="9.28125" style="12" customWidth="1"/>
    <col min="6" max="6" width="10.7109375" style="12" customWidth="1"/>
    <col min="7" max="7" width="9.28125" style="12" customWidth="1"/>
    <col min="8" max="8" width="21.57421875" style="12" customWidth="1"/>
    <col min="9" max="10" width="10.7109375" style="12" customWidth="1"/>
    <col min="11" max="11" width="8.7109375" style="12" customWidth="1"/>
    <col min="12" max="15" width="10.7109375" style="12" hidden="1" customWidth="1"/>
    <col min="16" max="16" width="12.8515625" style="12" customWidth="1"/>
    <col min="17" max="18" width="10.7109375" style="12" customWidth="1"/>
    <col min="19" max="19" width="35.140625" style="12" customWidth="1"/>
    <col min="20" max="20" width="20.140625" style="12" customWidth="1"/>
    <col min="21" max="21" width="16.00390625" style="12" customWidth="1"/>
    <col min="22" max="16384" width="9.140625" style="12" customWidth="1"/>
  </cols>
  <sheetData>
    <row r="1" spans="2:13" ht="25.5" customHeight="1" hidden="1">
      <c r="B1" s="31" t="s">
        <v>19</v>
      </c>
      <c r="C1" s="31" t="s">
        <v>66</v>
      </c>
      <c r="D1" s="31" t="s">
        <v>67</v>
      </c>
      <c r="E1" s="31"/>
      <c r="F1" s="31" t="s">
        <v>6</v>
      </c>
      <c r="G1" s="31" t="s">
        <v>6</v>
      </c>
      <c r="H1" s="31" t="s">
        <v>6</v>
      </c>
      <c r="I1" s="31"/>
      <c r="J1" s="31"/>
      <c r="K1" s="31"/>
      <c r="L1" s="31"/>
      <c r="M1" s="31"/>
    </row>
    <row r="2" spans="2:17" ht="51" customHeight="1" hidden="1">
      <c r="B2" s="51" t="s">
        <v>246</v>
      </c>
      <c r="C2" s="34">
        <v>2</v>
      </c>
      <c r="D2" s="53" t="s">
        <v>339</v>
      </c>
      <c r="E2" s="53" t="s">
        <v>160</v>
      </c>
      <c r="F2" s="32" t="s">
        <v>14</v>
      </c>
      <c r="G2" s="53" t="s">
        <v>254</v>
      </c>
      <c r="H2" s="53" t="s">
        <v>336</v>
      </c>
      <c r="I2" s="53">
        <v>20</v>
      </c>
      <c r="J2" s="53">
        <v>50</v>
      </c>
      <c r="K2" s="53"/>
      <c r="L2" s="53"/>
      <c r="M2" s="53"/>
      <c r="Q2" s="37" t="s">
        <v>256</v>
      </c>
    </row>
    <row r="3" spans="2:17" ht="51" customHeight="1" hidden="1">
      <c r="B3" s="51" t="s">
        <v>247</v>
      </c>
      <c r="C3" s="34">
        <v>1</v>
      </c>
      <c r="D3" s="53" t="s">
        <v>339</v>
      </c>
      <c r="E3" s="53" t="s">
        <v>160</v>
      </c>
      <c r="F3" s="32" t="s">
        <v>14</v>
      </c>
      <c r="G3" s="53" t="s">
        <v>254</v>
      </c>
      <c r="H3" s="53" t="s">
        <v>336</v>
      </c>
      <c r="I3" s="53">
        <v>20</v>
      </c>
      <c r="J3" s="53">
        <v>50</v>
      </c>
      <c r="K3" s="53"/>
      <c r="L3" s="53"/>
      <c r="M3" s="53"/>
      <c r="Q3" s="37" t="s">
        <v>334</v>
      </c>
    </row>
    <row r="4" spans="2:17" ht="51" customHeight="1" hidden="1">
      <c r="B4" s="51" t="s">
        <v>248</v>
      </c>
      <c r="C4" s="34">
        <v>3</v>
      </c>
      <c r="D4" s="53" t="s">
        <v>339</v>
      </c>
      <c r="E4" s="53" t="s">
        <v>160</v>
      </c>
      <c r="F4" s="32" t="s">
        <v>14</v>
      </c>
      <c r="G4" s="53" t="s">
        <v>254</v>
      </c>
      <c r="H4" s="53" t="s">
        <v>336</v>
      </c>
      <c r="I4" s="53">
        <v>20</v>
      </c>
      <c r="J4" s="53">
        <v>50</v>
      </c>
      <c r="K4" s="53"/>
      <c r="L4" s="53"/>
      <c r="M4" s="53"/>
      <c r="Q4" s="37" t="s">
        <v>257</v>
      </c>
    </row>
    <row r="5" spans="2:13" ht="51" customHeight="1" hidden="1">
      <c r="B5" s="51" t="s">
        <v>249</v>
      </c>
      <c r="C5" s="34">
        <v>2</v>
      </c>
      <c r="D5" s="53" t="s">
        <v>339</v>
      </c>
      <c r="E5" s="53" t="s">
        <v>160</v>
      </c>
      <c r="F5" s="32" t="s">
        <v>14</v>
      </c>
      <c r="G5" s="53" t="s">
        <v>254</v>
      </c>
      <c r="H5" s="53" t="s">
        <v>336</v>
      </c>
      <c r="I5" s="53">
        <v>20</v>
      </c>
      <c r="J5" s="53">
        <v>50</v>
      </c>
      <c r="K5" s="53"/>
      <c r="L5" s="53"/>
      <c r="M5" s="53"/>
    </row>
    <row r="6" spans="2:13" ht="51" customHeight="1" hidden="1">
      <c r="B6" s="51" t="s">
        <v>294</v>
      </c>
      <c r="C6" s="34">
        <v>3</v>
      </c>
      <c r="D6" s="53" t="s">
        <v>339</v>
      </c>
      <c r="E6" s="53" t="s">
        <v>160</v>
      </c>
      <c r="F6" s="32" t="s">
        <v>14</v>
      </c>
      <c r="G6" s="53" t="s">
        <v>254</v>
      </c>
      <c r="H6" s="53" t="s">
        <v>255</v>
      </c>
      <c r="I6" s="53">
        <v>20</v>
      </c>
      <c r="J6" s="53">
        <v>50</v>
      </c>
      <c r="K6" s="53"/>
      <c r="L6" s="53"/>
      <c r="M6" s="53"/>
    </row>
    <row r="7" spans="2:13" ht="51" customHeight="1" hidden="1">
      <c r="B7" s="51" t="s">
        <v>295</v>
      </c>
      <c r="C7" s="34">
        <v>2</v>
      </c>
      <c r="D7" s="53" t="s">
        <v>339</v>
      </c>
      <c r="E7" s="53" t="s">
        <v>160</v>
      </c>
      <c r="F7" s="32" t="s">
        <v>14</v>
      </c>
      <c r="G7" s="53" t="s">
        <v>254</v>
      </c>
      <c r="H7" s="53" t="s">
        <v>255</v>
      </c>
      <c r="I7" s="53">
        <v>20</v>
      </c>
      <c r="J7" s="53">
        <v>50</v>
      </c>
      <c r="K7" s="53"/>
      <c r="L7" s="53"/>
      <c r="M7" s="53"/>
    </row>
    <row r="8" spans="2:13" ht="38.25" customHeight="1" hidden="1">
      <c r="B8" s="33" t="s">
        <v>109</v>
      </c>
      <c r="C8" s="34">
        <v>3</v>
      </c>
      <c r="D8" s="53" t="s">
        <v>292</v>
      </c>
      <c r="E8" s="53" t="s">
        <v>160</v>
      </c>
      <c r="F8" s="32" t="s">
        <v>2</v>
      </c>
      <c r="G8" s="53" t="s">
        <v>335</v>
      </c>
      <c r="H8" s="53" t="s">
        <v>336</v>
      </c>
      <c r="I8" s="53"/>
      <c r="J8" s="53"/>
      <c r="K8" s="53"/>
      <c r="L8" s="53"/>
      <c r="M8" s="53"/>
    </row>
    <row r="9" spans="2:13" ht="38.25" customHeight="1" hidden="1">
      <c r="B9" s="51" t="s">
        <v>253</v>
      </c>
      <c r="C9" s="34">
        <v>5</v>
      </c>
      <c r="D9" s="53" t="s">
        <v>292</v>
      </c>
      <c r="E9" s="53" t="s">
        <v>160</v>
      </c>
      <c r="F9" s="32" t="s">
        <v>2</v>
      </c>
      <c r="G9" s="53" t="s">
        <v>335</v>
      </c>
      <c r="H9" s="53" t="s">
        <v>336</v>
      </c>
      <c r="I9" s="53"/>
      <c r="J9" s="53"/>
      <c r="K9" s="53"/>
      <c r="L9" s="53"/>
      <c r="M9" s="53"/>
    </row>
    <row r="10" spans="2:13" ht="51" customHeight="1" hidden="1">
      <c r="B10" s="51" t="s">
        <v>250</v>
      </c>
      <c r="C10" s="34">
        <f>2*1.5</f>
        <v>3</v>
      </c>
      <c r="D10" s="53" t="s">
        <v>339</v>
      </c>
      <c r="E10" s="53" t="s">
        <v>160</v>
      </c>
      <c r="F10" s="32" t="s">
        <v>14</v>
      </c>
      <c r="G10" s="53" t="s">
        <v>254</v>
      </c>
      <c r="H10" s="53" t="s">
        <v>336</v>
      </c>
      <c r="I10" s="53">
        <v>20</v>
      </c>
      <c r="J10" s="53">
        <v>50</v>
      </c>
      <c r="K10" s="53"/>
      <c r="L10" s="53"/>
      <c r="M10" s="53"/>
    </row>
    <row r="11" spans="2:13" ht="51" customHeight="1" hidden="1">
      <c r="B11" s="51" t="s">
        <v>251</v>
      </c>
      <c r="C11" s="34">
        <v>1.5</v>
      </c>
      <c r="D11" s="53" t="s">
        <v>339</v>
      </c>
      <c r="E11" s="53" t="s">
        <v>160</v>
      </c>
      <c r="F11" s="32" t="s">
        <v>14</v>
      </c>
      <c r="G11" s="53" t="s">
        <v>254</v>
      </c>
      <c r="H11" s="53" t="s">
        <v>336</v>
      </c>
      <c r="I11" s="53">
        <v>20</v>
      </c>
      <c r="J11" s="53">
        <v>50</v>
      </c>
      <c r="K11" s="53"/>
      <c r="L11" s="53"/>
      <c r="M11" s="53"/>
    </row>
    <row r="12" spans="2:13" ht="51" customHeight="1" hidden="1">
      <c r="B12" s="51" t="s">
        <v>258</v>
      </c>
      <c r="C12" s="34">
        <v>4.5</v>
      </c>
      <c r="D12" s="53" t="s">
        <v>339</v>
      </c>
      <c r="E12" s="53" t="s">
        <v>160</v>
      </c>
      <c r="F12" s="32" t="s">
        <v>14</v>
      </c>
      <c r="G12" s="53" t="s">
        <v>254</v>
      </c>
      <c r="H12" s="53" t="s">
        <v>336</v>
      </c>
      <c r="I12" s="53">
        <v>20</v>
      </c>
      <c r="J12" s="53">
        <v>50</v>
      </c>
      <c r="K12" s="53"/>
      <c r="L12" s="53"/>
      <c r="M12" s="53"/>
    </row>
    <row r="13" spans="2:13" ht="51" customHeight="1" hidden="1">
      <c r="B13" s="51" t="s">
        <v>252</v>
      </c>
      <c r="C13" s="34">
        <v>3</v>
      </c>
      <c r="D13" s="53" t="s">
        <v>339</v>
      </c>
      <c r="E13" s="53" t="s">
        <v>160</v>
      </c>
      <c r="F13" s="32" t="s">
        <v>14</v>
      </c>
      <c r="G13" s="53" t="s">
        <v>254</v>
      </c>
      <c r="H13" s="53" t="s">
        <v>336</v>
      </c>
      <c r="I13" s="53">
        <v>20</v>
      </c>
      <c r="J13" s="53">
        <v>50</v>
      </c>
      <c r="K13" s="53"/>
      <c r="L13" s="53"/>
      <c r="M13" s="53"/>
    </row>
    <row r="14" spans="2:13" ht="51" customHeight="1" hidden="1">
      <c r="B14" s="51" t="s">
        <v>296</v>
      </c>
      <c r="C14" s="34">
        <v>4.5</v>
      </c>
      <c r="D14" s="53" t="s">
        <v>339</v>
      </c>
      <c r="E14" s="53" t="s">
        <v>160</v>
      </c>
      <c r="F14" s="32" t="s">
        <v>14</v>
      </c>
      <c r="G14" s="53" t="s">
        <v>254</v>
      </c>
      <c r="H14" s="53" t="s">
        <v>255</v>
      </c>
      <c r="I14" s="53">
        <v>20</v>
      </c>
      <c r="J14" s="53">
        <v>50</v>
      </c>
      <c r="K14" s="53"/>
      <c r="L14" s="53"/>
      <c r="M14" s="53"/>
    </row>
    <row r="15" spans="2:13" ht="51" customHeight="1" hidden="1">
      <c r="B15" s="51" t="s">
        <v>297</v>
      </c>
      <c r="C15" s="34">
        <v>3</v>
      </c>
      <c r="D15" s="53" t="s">
        <v>339</v>
      </c>
      <c r="E15" s="53" t="s">
        <v>160</v>
      </c>
      <c r="F15" s="32" t="s">
        <v>14</v>
      </c>
      <c r="G15" s="53" t="s">
        <v>254</v>
      </c>
      <c r="H15" s="53" t="s">
        <v>255</v>
      </c>
      <c r="I15" s="53">
        <v>20</v>
      </c>
      <c r="J15" s="53">
        <v>50</v>
      </c>
      <c r="K15" s="53"/>
      <c r="L15" s="53"/>
      <c r="M15" s="53"/>
    </row>
    <row r="16" spans="2:13" ht="51" customHeight="1" hidden="1">
      <c r="B16" s="51" t="s">
        <v>110</v>
      </c>
      <c r="C16" s="34">
        <v>4</v>
      </c>
      <c r="D16" s="53" t="s">
        <v>339</v>
      </c>
      <c r="E16" s="53" t="s">
        <v>160</v>
      </c>
      <c r="F16" s="32" t="s">
        <v>14</v>
      </c>
      <c r="G16" s="53" t="s">
        <v>254</v>
      </c>
      <c r="H16" s="53" t="s">
        <v>336</v>
      </c>
      <c r="I16" s="53">
        <v>20</v>
      </c>
      <c r="J16" s="53">
        <v>20</v>
      </c>
      <c r="K16" s="53"/>
      <c r="L16" s="53"/>
      <c r="M16" s="53"/>
    </row>
    <row r="17" spans="2:13" ht="51" customHeight="1" hidden="1">
      <c r="B17" s="51" t="s">
        <v>111</v>
      </c>
      <c r="C17" s="34">
        <v>3</v>
      </c>
      <c r="D17" s="53" t="s">
        <v>339</v>
      </c>
      <c r="E17" s="53" t="s">
        <v>160</v>
      </c>
      <c r="F17" s="32" t="s">
        <v>14</v>
      </c>
      <c r="G17" s="53" t="s">
        <v>254</v>
      </c>
      <c r="H17" s="53" t="s">
        <v>336</v>
      </c>
      <c r="I17" s="53">
        <v>20</v>
      </c>
      <c r="J17" s="53">
        <v>20</v>
      </c>
      <c r="K17" s="53"/>
      <c r="L17" s="53"/>
      <c r="M17" s="53"/>
    </row>
    <row r="18" spans="2:13" ht="51" customHeight="1" hidden="1">
      <c r="B18" s="51" t="s">
        <v>161</v>
      </c>
      <c r="C18" s="34">
        <v>4</v>
      </c>
      <c r="D18" s="53" t="s">
        <v>339</v>
      </c>
      <c r="E18" s="53" t="s">
        <v>160</v>
      </c>
      <c r="F18" s="32" t="s">
        <v>14</v>
      </c>
      <c r="G18" s="53" t="s">
        <v>254</v>
      </c>
      <c r="H18" s="53" t="s">
        <v>255</v>
      </c>
      <c r="I18" s="53">
        <v>20</v>
      </c>
      <c r="J18" s="53">
        <v>20</v>
      </c>
      <c r="K18" s="53"/>
      <c r="L18" s="53"/>
      <c r="M18" s="53"/>
    </row>
    <row r="19" spans="2:13" ht="51" customHeight="1" hidden="1">
      <c r="B19" s="51" t="s">
        <v>298</v>
      </c>
      <c r="C19" s="34">
        <v>3</v>
      </c>
      <c r="D19" s="53" t="s">
        <v>339</v>
      </c>
      <c r="E19" s="53" t="s">
        <v>160</v>
      </c>
      <c r="F19" s="32" t="s">
        <v>14</v>
      </c>
      <c r="G19" s="53" t="s">
        <v>254</v>
      </c>
      <c r="H19" s="53" t="s">
        <v>255</v>
      </c>
      <c r="I19" s="53">
        <v>20</v>
      </c>
      <c r="J19" s="53">
        <v>20</v>
      </c>
      <c r="K19" s="53"/>
      <c r="L19" s="53"/>
      <c r="M19" s="53"/>
    </row>
    <row r="20" spans="2:13" ht="51" customHeight="1" hidden="1">
      <c r="B20" s="51" t="s">
        <v>112</v>
      </c>
      <c r="C20" s="34">
        <v>5.2</v>
      </c>
      <c r="D20" s="53" t="s">
        <v>339</v>
      </c>
      <c r="E20" s="53" t="s">
        <v>160</v>
      </c>
      <c r="F20" s="32" t="s">
        <v>14</v>
      </c>
      <c r="G20" s="53" t="s">
        <v>254</v>
      </c>
      <c r="H20" s="53" t="s">
        <v>336</v>
      </c>
      <c r="I20" s="53">
        <v>20</v>
      </c>
      <c r="J20" s="53">
        <v>20</v>
      </c>
      <c r="K20" s="53"/>
      <c r="L20" s="53"/>
      <c r="M20" s="53"/>
    </row>
    <row r="21" spans="2:13" ht="51" customHeight="1" hidden="1">
      <c r="B21" s="51" t="s">
        <v>113</v>
      </c>
      <c r="C21" s="34">
        <v>3.9</v>
      </c>
      <c r="D21" s="53" t="s">
        <v>339</v>
      </c>
      <c r="E21" s="53" t="s">
        <v>160</v>
      </c>
      <c r="F21" s="32" t="s">
        <v>14</v>
      </c>
      <c r="G21" s="53" t="s">
        <v>254</v>
      </c>
      <c r="H21" s="53" t="s">
        <v>336</v>
      </c>
      <c r="I21" s="53">
        <v>20</v>
      </c>
      <c r="J21" s="53">
        <v>20</v>
      </c>
      <c r="K21" s="53"/>
      <c r="L21" s="53"/>
      <c r="M21" s="53"/>
    </row>
    <row r="22" spans="2:13" ht="51" customHeight="1" hidden="1">
      <c r="B22" s="51" t="s">
        <v>299</v>
      </c>
      <c r="C22" s="34">
        <v>5.2</v>
      </c>
      <c r="D22" s="53" t="s">
        <v>339</v>
      </c>
      <c r="E22" s="53" t="s">
        <v>160</v>
      </c>
      <c r="F22" s="32" t="s">
        <v>14</v>
      </c>
      <c r="G22" s="53" t="s">
        <v>254</v>
      </c>
      <c r="H22" s="53" t="s">
        <v>255</v>
      </c>
      <c r="I22" s="53">
        <v>20</v>
      </c>
      <c r="J22" s="53">
        <v>20</v>
      </c>
      <c r="K22" s="53"/>
      <c r="L22" s="53"/>
      <c r="M22" s="53"/>
    </row>
    <row r="23" spans="2:13" ht="51" customHeight="1" hidden="1">
      <c r="B23" s="51" t="s">
        <v>300</v>
      </c>
      <c r="C23" s="34">
        <v>3.9</v>
      </c>
      <c r="D23" s="53" t="s">
        <v>339</v>
      </c>
      <c r="E23" s="53" t="s">
        <v>160</v>
      </c>
      <c r="F23" s="32" t="s">
        <v>14</v>
      </c>
      <c r="G23" s="53" t="s">
        <v>254</v>
      </c>
      <c r="H23" s="53" t="s">
        <v>255</v>
      </c>
      <c r="I23" s="53">
        <v>20</v>
      </c>
      <c r="J23" s="53">
        <v>20</v>
      </c>
      <c r="K23" s="53"/>
      <c r="L23" s="53"/>
      <c r="M23" s="53"/>
    </row>
    <row r="24" spans="2:13" ht="51" customHeight="1" hidden="1">
      <c r="B24" s="33" t="s">
        <v>114</v>
      </c>
      <c r="C24" s="34">
        <v>3</v>
      </c>
      <c r="D24" s="53" t="s">
        <v>339</v>
      </c>
      <c r="E24" s="53" t="s">
        <v>160</v>
      </c>
      <c r="F24" s="32" t="s">
        <v>14</v>
      </c>
      <c r="G24" s="53" t="s">
        <v>254</v>
      </c>
      <c r="H24" s="53" t="s">
        <v>336</v>
      </c>
      <c r="I24" s="53"/>
      <c r="J24" s="53"/>
      <c r="K24" s="53"/>
      <c r="L24" s="53"/>
      <c r="M24" s="53"/>
    </row>
    <row r="25" spans="2:13" ht="51" customHeight="1" hidden="1">
      <c r="B25" s="33" t="s">
        <v>115</v>
      </c>
      <c r="C25" s="34">
        <v>2</v>
      </c>
      <c r="D25" s="53" t="s">
        <v>339</v>
      </c>
      <c r="E25" s="53" t="s">
        <v>160</v>
      </c>
      <c r="F25" s="32" t="s">
        <v>14</v>
      </c>
      <c r="G25" s="53" t="s">
        <v>254</v>
      </c>
      <c r="H25" s="53" t="s">
        <v>336</v>
      </c>
      <c r="I25" s="53"/>
      <c r="J25" s="53"/>
      <c r="K25" s="53"/>
      <c r="L25" s="53"/>
      <c r="M25" s="53"/>
    </row>
    <row r="26" spans="2:13" ht="51" customHeight="1" hidden="1">
      <c r="B26" s="33" t="s">
        <v>116</v>
      </c>
      <c r="C26" s="34">
        <v>1</v>
      </c>
      <c r="D26" s="53" t="s">
        <v>339</v>
      </c>
      <c r="E26" s="53" t="s">
        <v>160</v>
      </c>
      <c r="F26" s="32" t="s">
        <v>14</v>
      </c>
      <c r="G26" s="53" t="s">
        <v>254</v>
      </c>
      <c r="H26" s="53" t="s">
        <v>336</v>
      </c>
      <c r="I26" s="53"/>
      <c r="J26" s="53"/>
      <c r="K26" s="53"/>
      <c r="L26" s="53"/>
      <c r="M26" s="53"/>
    </row>
    <row r="27" spans="2:13" ht="51" customHeight="1" hidden="1">
      <c r="B27" s="52" t="s">
        <v>259</v>
      </c>
      <c r="C27" s="34">
        <v>3</v>
      </c>
      <c r="D27" s="53" t="s">
        <v>339</v>
      </c>
      <c r="E27" s="53" t="s">
        <v>160</v>
      </c>
      <c r="F27" s="32" t="s">
        <v>14</v>
      </c>
      <c r="G27" s="53" t="s">
        <v>254</v>
      </c>
      <c r="H27" s="53" t="s">
        <v>336</v>
      </c>
      <c r="I27" s="53"/>
      <c r="J27" s="53"/>
      <c r="K27" s="53"/>
      <c r="L27" s="53"/>
      <c r="M27" s="53"/>
    </row>
    <row r="28" spans="2:13" ht="51" customHeight="1" hidden="1">
      <c r="B28" s="52" t="s">
        <v>260</v>
      </c>
      <c r="C28" s="34">
        <v>2.5</v>
      </c>
      <c r="D28" s="53" t="s">
        <v>339</v>
      </c>
      <c r="E28" s="53" t="s">
        <v>160</v>
      </c>
      <c r="F28" s="32" t="s">
        <v>14</v>
      </c>
      <c r="G28" s="53" t="s">
        <v>254</v>
      </c>
      <c r="H28" s="53" t="s">
        <v>336</v>
      </c>
      <c r="I28" s="53"/>
      <c r="J28" s="53"/>
      <c r="K28" s="53"/>
      <c r="L28" s="53"/>
      <c r="M28" s="53"/>
    </row>
    <row r="29" spans="2:13" ht="51" customHeight="1" hidden="1">
      <c r="B29" s="52" t="s">
        <v>261</v>
      </c>
      <c r="C29" s="34">
        <v>4</v>
      </c>
      <c r="D29" s="53" t="s">
        <v>339</v>
      </c>
      <c r="E29" s="53" t="s">
        <v>160</v>
      </c>
      <c r="F29" s="32" t="s">
        <v>14</v>
      </c>
      <c r="G29" s="53" t="s">
        <v>254</v>
      </c>
      <c r="H29" s="53" t="s">
        <v>336</v>
      </c>
      <c r="I29" s="53"/>
      <c r="J29" s="53"/>
      <c r="K29" s="53"/>
      <c r="L29" s="53"/>
      <c r="M29" s="53"/>
    </row>
    <row r="30" spans="2:13" ht="51" customHeight="1" hidden="1">
      <c r="B30" s="52" t="s">
        <v>262</v>
      </c>
      <c r="C30" s="34">
        <v>3.5</v>
      </c>
      <c r="D30" s="53" t="s">
        <v>339</v>
      </c>
      <c r="E30" s="53" t="s">
        <v>160</v>
      </c>
      <c r="F30" s="32" t="s">
        <v>14</v>
      </c>
      <c r="G30" s="53" t="s">
        <v>254</v>
      </c>
      <c r="H30" s="53" t="s">
        <v>336</v>
      </c>
      <c r="I30" s="53"/>
      <c r="J30" s="53"/>
      <c r="K30" s="53"/>
      <c r="L30" s="53"/>
      <c r="M30" s="53"/>
    </row>
    <row r="31" spans="2:13" ht="51" customHeight="1" hidden="1">
      <c r="B31" s="52" t="s">
        <v>263</v>
      </c>
      <c r="C31" s="34">
        <v>2</v>
      </c>
      <c r="D31" s="53" t="s">
        <v>339</v>
      </c>
      <c r="E31" s="53" t="s">
        <v>160</v>
      </c>
      <c r="F31" s="32" t="s">
        <v>14</v>
      </c>
      <c r="G31" s="53" t="s">
        <v>254</v>
      </c>
      <c r="H31" s="53" t="s">
        <v>336</v>
      </c>
      <c r="I31" s="53"/>
      <c r="J31" s="53"/>
      <c r="K31" s="53"/>
      <c r="L31" s="53"/>
      <c r="M31" s="53"/>
    </row>
    <row r="32" spans="2:13" ht="51" customHeight="1" hidden="1">
      <c r="B32" s="52" t="s">
        <v>264</v>
      </c>
      <c r="C32" s="34">
        <v>3</v>
      </c>
      <c r="D32" s="53" t="s">
        <v>339</v>
      </c>
      <c r="E32" s="53" t="s">
        <v>160</v>
      </c>
      <c r="F32" s="32" t="s">
        <v>14</v>
      </c>
      <c r="G32" s="53" t="s">
        <v>254</v>
      </c>
      <c r="H32" s="53" t="s">
        <v>336</v>
      </c>
      <c r="I32" s="53"/>
      <c r="J32" s="53"/>
      <c r="K32" s="53"/>
      <c r="L32" s="53"/>
      <c r="M32" s="53"/>
    </row>
    <row r="33" spans="2:13" ht="51" customHeight="1" hidden="1">
      <c r="B33" s="52" t="s">
        <v>265</v>
      </c>
      <c r="C33" s="34">
        <v>4</v>
      </c>
      <c r="D33" s="53" t="s">
        <v>339</v>
      </c>
      <c r="E33" s="53" t="s">
        <v>160</v>
      </c>
      <c r="F33" s="32" t="s">
        <v>14</v>
      </c>
      <c r="G33" s="53" t="s">
        <v>254</v>
      </c>
      <c r="H33" s="53" t="s">
        <v>336</v>
      </c>
      <c r="I33" s="53"/>
      <c r="J33" s="53"/>
      <c r="K33" s="53"/>
      <c r="L33" s="53"/>
      <c r="M33" s="53"/>
    </row>
    <row r="34" spans="2:13" ht="51" customHeight="1" hidden="1">
      <c r="B34" s="52" t="s">
        <v>266</v>
      </c>
      <c r="C34" s="34">
        <v>3</v>
      </c>
      <c r="D34" s="53" t="s">
        <v>339</v>
      </c>
      <c r="E34" s="53" t="s">
        <v>160</v>
      </c>
      <c r="F34" s="32" t="s">
        <v>14</v>
      </c>
      <c r="G34" s="53" t="s">
        <v>254</v>
      </c>
      <c r="H34" s="53" t="s">
        <v>336</v>
      </c>
      <c r="I34" s="53"/>
      <c r="J34" s="53"/>
      <c r="K34" s="53"/>
      <c r="L34" s="53"/>
      <c r="M34" s="53"/>
    </row>
    <row r="35" spans="2:13" ht="51" customHeight="1" hidden="1">
      <c r="B35" s="52" t="s">
        <v>267</v>
      </c>
      <c r="C35" s="34">
        <v>5</v>
      </c>
      <c r="D35" s="53" t="s">
        <v>339</v>
      </c>
      <c r="E35" s="53" t="s">
        <v>160</v>
      </c>
      <c r="F35" s="32" t="s">
        <v>14</v>
      </c>
      <c r="G35" s="53" t="s">
        <v>254</v>
      </c>
      <c r="H35" s="53" t="s">
        <v>336</v>
      </c>
      <c r="I35" s="53"/>
      <c r="J35" s="53"/>
      <c r="K35" s="53"/>
      <c r="L35" s="53"/>
      <c r="M35" s="53"/>
    </row>
    <row r="36" spans="2:13" ht="51" customHeight="1" hidden="1">
      <c r="B36" s="52" t="s">
        <v>268</v>
      </c>
      <c r="C36" s="34">
        <v>4</v>
      </c>
      <c r="D36" s="53" t="s">
        <v>339</v>
      </c>
      <c r="E36" s="53" t="s">
        <v>160</v>
      </c>
      <c r="F36" s="32" t="s">
        <v>14</v>
      </c>
      <c r="G36" s="53" t="s">
        <v>254</v>
      </c>
      <c r="H36" s="53" t="s">
        <v>336</v>
      </c>
      <c r="I36" s="53"/>
      <c r="J36" s="53"/>
      <c r="K36" s="53"/>
      <c r="L36" s="53"/>
      <c r="M36" s="53"/>
    </row>
    <row r="37" spans="2:13" ht="51" customHeight="1" hidden="1">
      <c r="B37" s="52" t="s">
        <v>269</v>
      </c>
      <c r="C37" s="34">
        <v>4</v>
      </c>
      <c r="D37" s="53" t="s">
        <v>339</v>
      </c>
      <c r="E37" s="53" t="s">
        <v>160</v>
      </c>
      <c r="F37" s="32" t="s">
        <v>14</v>
      </c>
      <c r="G37" s="53" t="s">
        <v>254</v>
      </c>
      <c r="H37" s="53" t="s">
        <v>336</v>
      </c>
      <c r="I37" s="53"/>
      <c r="J37" s="53"/>
      <c r="K37" s="53"/>
      <c r="L37" s="53"/>
      <c r="M37" s="53"/>
    </row>
    <row r="38" spans="2:13" ht="51" customHeight="1" hidden="1">
      <c r="B38" s="52" t="s">
        <v>270</v>
      </c>
      <c r="C38" s="34">
        <v>5</v>
      </c>
      <c r="D38" s="53" t="s">
        <v>339</v>
      </c>
      <c r="E38" s="53" t="s">
        <v>160</v>
      </c>
      <c r="F38" s="32" t="s">
        <v>14</v>
      </c>
      <c r="G38" s="53" t="s">
        <v>254</v>
      </c>
      <c r="H38" s="53" t="s">
        <v>336</v>
      </c>
      <c r="I38" s="53"/>
      <c r="J38" s="53"/>
      <c r="K38" s="53"/>
      <c r="L38" s="53"/>
      <c r="M38" s="53"/>
    </row>
    <row r="39" spans="2:13" ht="51" customHeight="1" hidden="1">
      <c r="B39" s="52" t="s">
        <v>271</v>
      </c>
      <c r="C39" s="34">
        <v>4</v>
      </c>
      <c r="D39" s="53" t="s">
        <v>339</v>
      </c>
      <c r="E39" s="53" t="s">
        <v>160</v>
      </c>
      <c r="F39" s="32" t="s">
        <v>14</v>
      </c>
      <c r="G39" s="53" t="s">
        <v>254</v>
      </c>
      <c r="H39" s="53" t="s">
        <v>336</v>
      </c>
      <c r="I39" s="53"/>
      <c r="J39" s="53"/>
      <c r="K39" s="53"/>
      <c r="L39" s="53"/>
      <c r="M39" s="53"/>
    </row>
    <row r="40" spans="2:13" ht="51" customHeight="1" hidden="1">
      <c r="B40" s="52" t="s">
        <v>272</v>
      </c>
      <c r="C40" s="34">
        <v>3</v>
      </c>
      <c r="D40" s="53" t="s">
        <v>339</v>
      </c>
      <c r="E40" s="53" t="s">
        <v>160</v>
      </c>
      <c r="F40" s="32" t="s">
        <v>14</v>
      </c>
      <c r="G40" s="53" t="s">
        <v>254</v>
      </c>
      <c r="H40" s="53" t="s">
        <v>336</v>
      </c>
      <c r="I40" s="53"/>
      <c r="J40" s="53"/>
      <c r="K40" s="53"/>
      <c r="L40" s="53"/>
      <c r="M40" s="53"/>
    </row>
    <row r="41" spans="2:13" ht="51" customHeight="1" hidden="1">
      <c r="B41" s="52" t="s">
        <v>273</v>
      </c>
      <c r="C41" s="34">
        <v>5</v>
      </c>
      <c r="D41" s="53" t="s">
        <v>339</v>
      </c>
      <c r="E41" s="53" t="s">
        <v>160</v>
      </c>
      <c r="F41" s="32" t="s">
        <v>14</v>
      </c>
      <c r="G41" s="53" t="s">
        <v>254</v>
      </c>
      <c r="H41" s="53" t="s">
        <v>336</v>
      </c>
      <c r="I41" s="53"/>
      <c r="J41" s="53"/>
      <c r="K41" s="53"/>
      <c r="L41" s="53"/>
      <c r="M41" s="53"/>
    </row>
    <row r="42" spans="2:13" ht="51" customHeight="1" hidden="1">
      <c r="B42" s="52" t="s">
        <v>274</v>
      </c>
      <c r="C42" s="34">
        <v>4</v>
      </c>
      <c r="D42" s="53" t="s">
        <v>339</v>
      </c>
      <c r="E42" s="53" t="s">
        <v>160</v>
      </c>
      <c r="F42" s="32" t="s">
        <v>14</v>
      </c>
      <c r="G42" s="53" t="s">
        <v>254</v>
      </c>
      <c r="H42" s="53" t="s">
        <v>336</v>
      </c>
      <c r="I42" s="53"/>
      <c r="J42" s="53"/>
      <c r="K42" s="53"/>
      <c r="L42" s="53"/>
      <c r="M42" s="53"/>
    </row>
    <row r="43" spans="2:13" ht="51" customHeight="1" hidden="1">
      <c r="B43" s="52" t="s">
        <v>275</v>
      </c>
      <c r="C43" s="34">
        <v>4</v>
      </c>
      <c r="D43" s="53" t="s">
        <v>339</v>
      </c>
      <c r="E43" s="53" t="s">
        <v>160</v>
      </c>
      <c r="F43" s="32" t="s">
        <v>14</v>
      </c>
      <c r="G43" s="53" t="s">
        <v>254</v>
      </c>
      <c r="H43" s="53" t="s">
        <v>336</v>
      </c>
      <c r="I43" s="53"/>
      <c r="J43" s="53"/>
      <c r="K43" s="53"/>
      <c r="L43" s="53"/>
      <c r="M43" s="53"/>
    </row>
    <row r="44" spans="2:13" ht="51" customHeight="1" hidden="1">
      <c r="B44" s="52" t="s">
        <v>276</v>
      </c>
      <c r="C44" s="34">
        <v>5</v>
      </c>
      <c r="D44" s="53" t="s">
        <v>339</v>
      </c>
      <c r="E44" s="53" t="s">
        <v>160</v>
      </c>
      <c r="F44" s="32" t="s">
        <v>14</v>
      </c>
      <c r="G44" s="53" t="s">
        <v>254</v>
      </c>
      <c r="H44" s="53" t="s">
        <v>336</v>
      </c>
      <c r="I44" s="53"/>
      <c r="J44" s="53"/>
      <c r="K44" s="53"/>
      <c r="L44" s="53"/>
      <c r="M44" s="53"/>
    </row>
    <row r="45" spans="2:13" ht="51" customHeight="1" hidden="1">
      <c r="B45" s="52" t="s">
        <v>277</v>
      </c>
      <c r="C45" s="34">
        <v>3</v>
      </c>
      <c r="D45" s="53" t="s">
        <v>339</v>
      </c>
      <c r="E45" s="53" t="s">
        <v>160</v>
      </c>
      <c r="F45" s="32" t="s">
        <v>14</v>
      </c>
      <c r="G45" s="53" t="s">
        <v>254</v>
      </c>
      <c r="H45" s="53" t="s">
        <v>336</v>
      </c>
      <c r="I45" s="53"/>
      <c r="J45" s="53"/>
      <c r="K45" s="53"/>
      <c r="L45" s="53"/>
      <c r="M45" s="53"/>
    </row>
    <row r="46" spans="2:13" ht="51" customHeight="1" hidden="1">
      <c r="B46" s="52" t="s">
        <v>278</v>
      </c>
      <c r="C46" s="34">
        <v>5</v>
      </c>
      <c r="D46" s="53" t="s">
        <v>339</v>
      </c>
      <c r="E46" s="53" t="s">
        <v>160</v>
      </c>
      <c r="F46" s="32" t="s">
        <v>14</v>
      </c>
      <c r="G46" s="53" t="s">
        <v>254</v>
      </c>
      <c r="H46" s="53" t="s">
        <v>336</v>
      </c>
      <c r="I46" s="53"/>
      <c r="J46" s="53"/>
      <c r="K46" s="53"/>
      <c r="L46" s="53"/>
      <c r="M46" s="53"/>
    </row>
    <row r="47" spans="2:13" ht="51" customHeight="1" hidden="1">
      <c r="B47" s="52" t="s">
        <v>279</v>
      </c>
      <c r="C47" s="34">
        <v>7</v>
      </c>
      <c r="D47" s="53" t="s">
        <v>339</v>
      </c>
      <c r="E47" s="53" t="s">
        <v>160</v>
      </c>
      <c r="F47" s="32" t="s">
        <v>14</v>
      </c>
      <c r="G47" s="53" t="s">
        <v>254</v>
      </c>
      <c r="H47" s="53" t="s">
        <v>336</v>
      </c>
      <c r="I47" s="53"/>
      <c r="J47" s="53"/>
      <c r="K47" s="53"/>
      <c r="L47" s="53"/>
      <c r="M47" s="53"/>
    </row>
    <row r="48" spans="2:13" ht="51" customHeight="1" hidden="1">
      <c r="B48" s="52" t="s">
        <v>280</v>
      </c>
      <c r="C48" s="34">
        <v>9</v>
      </c>
      <c r="D48" s="53" t="s">
        <v>339</v>
      </c>
      <c r="E48" s="53" t="s">
        <v>160</v>
      </c>
      <c r="F48" s="32" t="s">
        <v>14</v>
      </c>
      <c r="G48" s="53" t="s">
        <v>254</v>
      </c>
      <c r="H48" s="53" t="s">
        <v>336</v>
      </c>
      <c r="I48" s="53"/>
      <c r="J48" s="53"/>
      <c r="K48" s="53"/>
      <c r="L48" s="53"/>
      <c r="M48" s="53"/>
    </row>
    <row r="49" spans="2:13" ht="51" customHeight="1" hidden="1">
      <c r="B49" s="52" t="s">
        <v>281</v>
      </c>
      <c r="C49" s="34">
        <v>2</v>
      </c>
      <c r="D49" s="53" t="s">
        <v>339</v>
      </c>
      <c r="E49" s="53" t="s">
        <v>160</v>
      </c>
      <c r="F49" s="32" t="s">
        <v>14</v>
      </c>
      <c r="G49" s="53" t="s">
        <v>254</v>
      </c>
      <c r="H49" s="53" t="s">
        <v>336</v>
      </c>
      <c r="I49" s="53"/>
      <c r="J49" s="53"/>
      <c r="K49" s="53"/>
      <c r="L49" s="53"/>
      <c r="M49" s="53"/>
    </row>
    <row r="50" spans="2:13" ht="51" customHeight="1" hidden="1">
      <c r="B50" s="52" t="s">
        <v>282</v>
      </c>
      <c r="C50" s="34">
        <v>4</v>
      </c>
      <c r="D50" s="53" t="s">
        <v>339</v>
      </c>
      <c r="E50" s="53" t="s">
        <v>160</v>
      </c>
      <c r="F50" s="32" t="s">
        <v>14</v>
      </c>
      <c r="G50" s="53" t="s">
        <v>254</v>
      </c>
      <c r="H50" s="53" t="s">
        <v>336</v>
      </c>
      <c r="I50" s="53"/>
      <c r="J50" s="53"/>
      <c r="K50" s="53"/>
      <c r="L50" s="53"/>
      <c r="M50" s="53"/>
    </row>
    <row r="51" spans="2:13" ht="51" customHeight="1" hidden="1">
      <c r="B51" s="52" t="s">
        <v>283</v>
      </c>
      <c r="C51" s="34">
        <v>6</v>
      </c>
      <c r="D51" s="53" t="s">
        <v>339</v>
      </c>
      <c r="E51" s="53" t="s">
        <v>160</v>
      </c>
      <c r="F51" s="32" t="s">
        <v>14</v>
      </c>
      <c r="G51" s="53" t="s">
        <v>254</v>
      </c>
      <c r="H51" s="53" t="s">
        <v>336</v>
      </c>
      <c r="I51" s="53"/>
      <c r="J51" s="53"/>
      <c r="K51" s="53"/>
      <c r="L51" s="53"/>
      <c r="M51" s="53"/>
    </row>
    <row r="52" spans="2:13" ht="51" customHeight="1" hidden="1">
      <c r="B52" s="52" t="s">
        <v>284</v>
      </c>
      <c r="C52" s="34">
        <v>8</v>
      </c>
      <c r="D52" s="53" t="s">
        <v>339</v>
      </c>
      <c r="E52" s="53" t="s">
        <v>160</v>
      </c>
      <c r="F52" s="32" t="s">
        <v>14</v>
      </c>
      <c r="G52" s="53" t="s">
        <v>254</v>
      </c>
      <c r="H52" s="53" t="s">
        <v>336</v>
      </c>
      <c r="I52" s="53"/>
      <c r="J52" s="53"/>
      <c r="K52" s="53"/>
      <c r="L52" s="53"/>
      <c r="M52" s="53"/>
    </row>
    <row r="53" spans="2:13" ht="51" customHeight="1" hidden="1">
      <c r="B53" s="52" t="s">
        <v>285</v>
      </c>
      <c r="C53" s="34">
        <v>4</v>
      </c>
      <c r="D53" s="53" t="s">
        <v>339</v>
      </c>
      <c r="E53" s="53" t="s">
        <v>160</v>
      </c>
      <c r="F53" s="32" t="s">
        <v>14</v>
      </c>
      <c r="G53" s="53" t="s">
        <v>254</v>
      </c>
      <c r="H53" s="53" t="s">
        <v>336</v>
      </c>
      <c r="I53" s="53"/>
      <c r="J53" s="53"/>
      <c r="K53" s="53"/>
      <c r="L53" s="53"/>
      <c r="M53" s="53"/>
    </row>
    <row r="54" spans="2:13" ht="25.5" customHeight="1" hidden="1">
      <c r="B54" s="52" t="s">
        <v>293</v>
      </c>
      <c r="C54" s="34">
        <v>1</v>
      </c>
      <c r="D54" s="53" t="s">
        <v>255</v>
      </c>
      <c r="E54" s="53" t="s">
        <v>286</v>
      </c>
      <c r="F54" s="32" t="s">
        <v>14</v>
      </c>
      <c r="G54" s="53" t="s">
        <v>335</v>
      </c>
      <c r="H54" s="53" t="s">
        <v>336</v>
      </c>
      <c r="I54" s="53"/>
      <c r="J54" s="53"/>
      <c r="K54" s="53"/>
      <c r="L54" s="53"/>
      <c r="M54" s="53"/>
    </row>
    <row r="55" spans="2:13" ht="51" hidden="1">
      <c r="B55" s="34" t="s">
        <v>117</v>
      </c>
      <c r="C55" s="34">
        <v>1</v>
      </c>
      <c r="D55" s="32" t="s">
        <v>340</v>
      </c>
      <c r="E55" s="32" t="s">
        <v>155</v>
      </c>
      <c r="F55" s="32" t="s">
        <v>2</v>
      </c>
      <c r="G55" s="53" t="s">
        <v>335</v>
      </c>
      <c r="H55" s="53" t="s">
        <v>336</v>
      </c>
      <c r="I55" s="32"/>
      <c r="J55" s="32"/>
      <c r="K55" s="32"/>
      <c r="L55" s="32"/>
      <c r="M55" s="53"/>
    </row>
    <row r="56" spans="2:13" ht="12.75" customHeight="1" hidden="1">
      <c r="B56" s="34" t="s">
        <v>118</v>
      </c>
      <c r="C56" s="34">
        <v>2</v>
      </c>
      <c r="D56" s="32" t="s">
        <v>341</v>
      </c>
      <c r="E56" s="53" t="s">
        <v>286</v>
      </c>
      <c r="F56" s="32" t="s">
        <v>2</v>
      </c>
      <c r="G56" s="53" t="s">
        <v>335</v>
      </c>
      <c r="H56" s="53" t="s">
        <v>336</v>
      </c>
      <c r="I56" s="32"/>
      <c r="J56" s="32"/>
      <c r="K56" s="32"/>
      <c r="L56" s="32"/>
      <c r="M56" s="32"/>
    </row>
    <row r="57" spans="2:13" ht="25.5" customHeight="1" hidden="1">
      <c r="B57" s="34" t="s">
        <v>119</v>
      </c>
      <c r="C57" s="34">
        <v>15</v>
      </c>
      <c r="D57" s="32" t="s">
        <v>342</v>
      </c>
      <c r="E57" s="32" t="s">
        <v>100</v>
      </c>
      <c r="F57" s="32" t="s">
        <v>2</v>
      </c>
      <c r="G57" s="53" t="s">
        <v>335</v>
      </c>
      <c r="H57" s="53" t="s">
        <v>336</v>
      </c>
      <c r="I57" s="32"/>
      <c r="J57" s="32"/>
      <c r="K57" s="32"/>
      <c r="L57" s="32"/>
      <c r="M57" s="32"/>
    </row>
    <row r="58" spans="2:13" ht="12.75" customHeight="1" hidden="1">
      <c r="B58" s="34" t="s">
        <v>120</v>
      </c>
      <c r="C58" s="34">
        <v>1</v>
      </c>
      <c r="D58" s="32" t="s">
        <v>340</v>
      </c>
      <c r="E58" s="32" t="s">
        <v>156</v>
      </c>
      <c r="F58" s="32" t="s">
        <v>2</v>
      </c>
      <c r="G58" s="53" t="s">
        <v>335</v>
      </c>
      <c r="H58" s="53" t="s">
        <v>336</v>
      </c>
      <c r="I58" s="32"/>
      <c r="J58" s="32"/>
      <c r="K58" s="32"/>
      <c r="L58" s="32"/>
      <c r="M58" s="32"/>
    </row>
    <row r="59" spans="2:13" ht="25.5" customHeight="1" hidden="1">
      <c r="B59" s="34" t="s">
        <v>121</v>
      </c>
      <c r="C59" s="34">
        <v>6</v>
      </c>
      <c r="D59" s="32" t="s">
        <v>97</v>
      </c>
      <c r="E59" s="32" t="s">
        <v>100</v>
      </c>
      <c r="F59" s="32" t="s">
        <v>2</v>
      </c>
      <c r="G59" s="53" t="s">
        <v>335</v>
      </c>
      <c r="H59" s="53" t="s">
        <v>336</v>
      </c>
      <c r="I59" s="32"/>
      <c r="J59" s="32"/>
      <c r="K59" s="32"/>
      <c r="L59" s="32"/>
      <c r="M59" s="32"/>
    </row>
    <row r="60" spans="2:13" ht="12.75" customHeight="1" hidden="1">
      <c r="B60" s="34" t="s">
        <v>122</v>
      </c>
      <c r="C60" s="34">
        <v>1</v>
      </c>
      <c r="D60" s="32" t="s">
        <v>340</v>
      </c>
      <c r="E60" s="32" t="s">
        <v>155</v>
      </c>
      <c r="F60" s="32" t="s">
        <v>14</v>
      </c>
      <c r="G60" s="53" t="s">
        <v>335</v>
      </c>
      <c r="H60" s="53" t="s">
        <v>336</v>
      </c>
      <c r="I60" s="32"/>
      <c r="J60" s="32"/>
      <c r="K60" s="32"/>
      <c r="L60" s="32"/>
      <c r="M60" s="32"/>
    </row>
    <row r="61" spans="2:13" ht="25.5" customHeight="1" hidden="1">
      <c r="B61" s="34" t="s">
        <v>123</v>
      </c>
      <c r="C61" s="34">
        <v>1</v>
      </c>
      <c r="D61" s="32" t="s">
        <v>343</v>
      </c>
      <c r="E61" s="32" t="s">
        <v>100</v>
      </c>
      <c r="F61" s="32" t="s">
        <v>2</v>
      </c>
      <c r="G61" s="53" t="s">
        <v>335</v>
      </c>
      <c r="H61" s="53" t="s">
        <v>336</v>
      </c>
      <c r="I61" s="32"/>
      <c r="J61" s="32"/>
      <c r="K61" s="32"/>
      <c r="L61" s="32"/>
      <c r="M61" s="32"/>
    </row>
    <row r="62" spans="2:13" ht="25.5" customHeight="1" hidden="1">
      <c r="B62" s="34" t="s">
        <v>124</v>
      </c>
      <c r="C62" s="34">
        <v>1</v>
      </c>
      <c r="D62" s="32" t="s">
        <v>343</v>
      </c>
      <c r="E62" s="32" t="s">
        <v>100</v>
      </c>
      <c r="F62" s="32" t="s">
        <v>2</v>
      </c>
      <c r="G62" s="53" t="s">
        <v>335</v>
      </c>
      <c r="H62" s="53" t="s">
        <v>336</v>
      </c>
      <c r="I62" s="32"/>
      <c r="J62" s="32"/>
      <c r="K62" s="32"/>
      <c r="L62" s="32"/>
      <c r="M62" s="32"/>
    </row>
    <row r="63" spans="2:13" ht="25.5" customHeight="1" hidden="1">
      <c r="B63" s="52" t="s">
        <v>287</v>
      </c>
      <c r="C63" s="34">
        <v>2</v>
      </c>
      <c r="D63" s="32" t="s">
        <v>344</v>
      </c>
      <c r="E63" s="32" t="s">
        <v>100</v>
      </c>
      <c r="F63" s="32" t="s">
        <v>14</v>
      </c>
      <c r="G63" s="53" t="s">
        <v>335</v>
      </c>
      <c r="H63" s="53" t="s">
        <v>336</v>
      </c>
      <c r="I63" s="32"/>
      <c r="J63" s="32"/>
      <c r="K63" s="32"/>
      <c r="L63" s="32"/>
      <c r="M63" s="32"/>
    </row>
    <row r="64" spans="2:13" ht="25.5" customHeight="1" hidden="1">
      <c r="B64" s="52" t="s">
        <v>288</v>
      </c>
      <c r="C64" s="34">
        <v>1</v>
      </c>
      <c r="D64" s="32" t="s">
        <v>344</v>
      </c>
      <c r="E64" s="32" t="s">
        <v>100</v>
      </c>
      <c r="F64" s="32" t="s">
        <v>14</v>
      </c>
      <c r="G64" s="53" t="s">
        <v>335</v>
      </c>
      <c r="H64" s="53" t="s">
        <v>336</v>
      </c>
      <c r="I64" s="32"/>
      <c r="J64" s="32"/>
      <c r="K64" s="32"/>
      <c r="L64" s="32"/>
      <c r="M64" s="32"/>
    </row>
    <row r="65" spans="2:13" ht="12.75" customHeight="1" hidden="1">
      <c r="B65" s="52" t="s">
        <v>289</v>
      </c>
      <c r="C65" s="34">
        <v>1</v>
      </c>
      <c r="D65" s="53" t="s">
        <v>339</v>
      </c>
      <c r="E65" s="53" t="s">
        <v>286</v>
      </c>
      <c r="F65" s="32" t="s">
        <v>14</v>
      </c>
      <c r="G65" s="53" t="s">
        <v>335</v>
      </c>
      <c r="H65" s="53" t="s">
        <v>336</v>
      </c>
      <c r="I65" s="32"/>
      <c r="J65" s="32"/>
      <c r="K65" s="32"/>
      <c r="L65" s="32"/>
      <c r="M65" s="32"/>
    </row>
    <row r="66" spans="2:13" ht="25.5" customHeight="1" hidden="1">
      <c r="B66" s="34" t="s">
        <v>125</v>
      </c>
      <c r="C66" s="34">
        <v>1</v>
      </c>
      <c r="D66" s="32" t="s">
        <v>340</v>
      </c>
      <c r="E66" s="32" t="s">
        <v>100</v>
      </c>
      <c r="F66" s="32" t="s">
        <v>2</v>
      </c>
      <c r="G66" s="53" t="s">
        <v>335</v>
      </c>
      <c r="H66" s="53" t="s">
        <v>336</v>
      </c>
      <c r="I66" s="32"/>
      <c r="J66" s="32"/>
      <c r="K66" s="32"/>
      <c r="L66" s="32"/>
      <c r="M66" s="32"/>
    </row>
    <row r="67" spans="2:13" ht="25.5" customHeight="1" hidden="1">
      <c r="B67" s="34" t="s">
        <v>154</v>
      </c>
      <c r="C67" s="34">
        <v>1</v>
      </c>
      <c r="D67" s="32" t="s">
        <v>344</v>
      </c>
      <c r="E67" s="32" t="s">
        <v>100</v>
      </c>
      <c r="F67" s="32" t="s">
        <v>2</v>
      </c>
      <c r="G67" s="53" t="s">
        <v>335</v>
      </c>
      <c r="H67" s="53" t="s">
        <v>336</v>
      </c>
      <c r="I67" s="32"/>
      <c r="J67" s="32"/>
      <c r="K67" s="32"/>
      <c r="L67" s="32"/>
      <c r="M67" s="32"/>
    </row>
    <row r="68" spans="2:13" ht="25.5" customHeight="1" hidden="1">
      <c r="B68" s="34" t="s">
        <v>126</v>
      </c>
      <c r="C68" s="34">
        <v>3</v>
      </c>
      <c r="D68" s="32" t="s">
        <v>344</v>
      </c>
      <c r="E68" s="32" t="s">
        <v>100</v>
      </c>
      <c r="F68" s="32" t="s">
        <v>2</v>
      </c>
      <c r="G68" s="53" t="s">
        <v>335</v>
      </c>
      <c r="H68" s="53" t="s">
        <v>336</v>
      </c>
      <c r="I68" s="32"/>
      <c r="J68" s="32"/>
      <c r="K68" s="32"/>
      <c r="L68" s="32"/>
      <c r="M68" s="32"/>
    </row>
    <row r="70" spans="1:20" ht="12.75">
      <c r="A70" s="95" t="s">
        <v>346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</row>
    <row r="71" spans="1:20" ht="12.75" customHeight="1">
      <c r="A71" s="20" t="s">
        <v>22</v>
      </c>
      <c r="B71" s="96">
        <f>สรุปภาระงานรวม!B9</f>
        <v>0</v>
      </c>
      <c r="C71" s="96"/>
      <c r="D71" s="97" t="s">
        <v>4</v>
      </c>
      <c r="E71" s="98"/>
      <c r="F71" s="71" t="e">
        <f>SUM(P77:P813)+SUM(Q77:Q813)/26</f>
        <v>#N/A</v>
      </c>
      <c r="G71" s="35"/>
      <c r="I71" s="35"/>
      <c r="J71" s="35"/>
      <c r="K71" s="35"/>
      <c r="L71" s="35"/>
      <c r="M71" s="35"/>
      <c r="N71" s="35"/>
      <c r="O71" s="35"/>
      <c r="P71" s="56"/>
      <c r="Q71" s="57"/>
      <c r="R71" s="57"/>
      <c r="S71" s="16"/>
      <c r="T71" s="17"/>
    </row>
    <row r="72" spans="1:20" ht="12.75" customHeight="1">
      <c r="A72" s="21" t="s">
        <v>21</v>
      </c>
      <c r="B72" s="96">
        <f>สรุปภาระงานรวม!B10</f>
        <v>0</v>
      </c>
      <c r="C72" s="96"/>
      <c r="D72" s="99"/>
      <c r="E72" s="99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18"/>
      <c r="Q72" s="18"/>
      <c r="R72" s="18"/>
      <c r="S72" s="16"/>
      <c r="T72" s="17"/>
    </row>
    <row r="73" spans="1:20" ht="12.75" customHeight="1">
      <c r="A73" s="21" t="s">
        <v>158</v>
      </c>
      <c r="B73" s="96">
        <f>สรุปภาระงานรวม!B11</f>
        <v>0</v>
      </c>
      <c r="C73" s="96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9"/>
      <c r="Q73" s="19"/>
      <c r="R73" s="19"/>
      <c r="S73" s="19"/>
      <c r="T73" s="17"/>
    </row>
    <row r="75" spans="1:20" s="15" customFormat="1" ht="12.75" customHeight="1">
      <c r="A75" s="92" t="s">
        <v>1</v>
      </c>
      <c r="B75" s="92" t="s">
        <v>364</v>
      </c>
      <c r="C75" s="87" t="s">
        <v>337</v>
      </c>
      <c r="D75" s="88"/>
      <c r="E75" s="88"/>
      <c r="F75" s="88"/>
      <c r="G75" s="88"/>
      <c r="H75" s="88"/>
      <c r="I75" s="88"/>
      <c r="J75" s="88"/>
      <c r="K75" s="88"/>
      <c r="L75" s="67"/>
      <c r="M75" s="67"/>
      <c r="N75" s="67"/>
      <c r="O75" s="67"/>
      <c r="P75" s="90" t="s">
        <v>7</v>
      </c>
      <c r="Q75" s="91"/>
      <c r="R75" s="87" t="s">
        <v>345</v>
      </c>
      <c r="S75" s="88"/>
      <c r="T75" s="89"/>
    </row>
    <row r="76" spans="1:20" s="15" customFormat="1" ht="25.5">
      <c r="A76" s="93"/>
      <c r="B76" s="93"/>
      <c r="C76" s="2" t="s">
        <v>7</v>
      </c>
      <c r="D76" s="94" t="s">
        <v>357</v>
      </c>
      <c r="E76" s="89"/>
      <c r="F76" s="87" t="s">
        <v>333</v>
      </c>
      <c r="G76" s="89"/>
      <c r="H76" s="87" t="s">
        <v>338</v>
      </c>
      <c r="I76" s="89"/>
      <c r="J76" s="87" t="s">
        <v>255</v>
      </c>
      <c r="K76" s="89"/>
      <c r="L76" s="11"/>
      <c r="M76" s="11"/>
      <c r="N76" s="11"/>
      <c r="O76" s="11" t="s">
        <v>2</v>
      </c>
      <c r="P76" s="1" t="s">
        <v>15</v>
      </c>
      <c r="Q76" s="10" t="s">
        <v>16</v>
      </c>
      <c r="R76" s="87" t="s">
        <v>5</v>
      </c>
      <c r="S76" s="89"/>
      <c r="T76" s="1" t="s">
        <v>3</v>
      </c>
    </row>
    <row r="77" spans="1:20" ht="25.5">
      <c r="A77" s="64">
        <v>1</v>
      </c>
      <c r="B77" s="4" t="s">
        <v>19</v>
      </c>
      <c r="C77" s="65" t="e">
        <f>VLOOKUP(B77,$B$2:$O$69,2,FALSE)</f>
        <v>#N/A</v>
      </c>
      <c r="D77" s="6" t="e">
        <f>VLOOKUP(B77,$B$2:$M$68,3,FALSE)</f>
        <v>#N/A</v>
      </c>
      <c r="E77" s="69"/>
      <c r="F77" s="70" t="s">
        <v>358</v>
      </c>
      <c r="G77" s="63">
        <v>1</v>
      </c>
      <c r="H77" s="5" t="e">
        <f>VLOOKUP(B77,$B$2:$O$69,6,FALSE)</f>
        <v>#N/A</v>
      </c>
      <c r="I77" s="55" t="s">
        <v>256</v>
      </c>
      <c r="J77" s="5" t="e">
        <f>VLOOKUP(B77,$B$2:$O$69,7,FALSE)</f>
        <v>#N/A</v>
      </c>
      <c r="K77" s="7"/>
      <c r="L77" s="5" t="e">
        <f>VLOOKUP(B77,$B$2:$O$69,8,FALSE)</f>
        <v>#N/A</v>
      </c>
      <c r="M77" s="5" t="e">
        <f>VLOOKUP(B77,$B$2:$O$69,9,FALSE)</f>
        <v>#N/A</v>
      </c>
      <c r="N77" s="54" t="e">
        <f>IF(AND(H77="ระบุการสอนในเวลาหรือนอกเวลา",M77&lt;&gt;"",K77&gt;M77,J77="ระบุจำนวนนิสิต"),C77+(K77-M77)/M77,C77)</f>
        <v>#N/A</v>
      </c>
      <c r="O77" s="9" t="e">
        <f>VLOOKUP(B77,$B$2:$O$69,5,FALSE)</f>
        <v>#N/A</v>
      </c>
      <c r="P77" s="8" t="e">
        <f>IF(AND(O77="ต่อสัปดาห์",I77="นอกเวลาราชการ",H77&lt;&gt;0),(N77+1)*E77/G77,IF(O77="ต่อสัปดาห์",E77*N77/G77,""))</f>
        <v>#N/A</v>
      </c>
      <c r="Q77" s="8" t="e">
        <f>IF(O77="ภาระงาน",E77*C77/G77,"")</f>
        <v>#N/A</v>
      </c>
      <c r="R77" s="9" t="e">
        <f>VLOOKUP(B77,$B$2:$O$69,4,FALSE)</f>
        <v>#N/A</v>
      </c>
      <c r="S77" s="3"/>
      <c r="T77" s="3"/>
    </row>
  </sheetData>
  <sheetProtection formatCells="0" formatColumns="0" formatRows="0" insertColumns="0" insertRows="0" insertHyperlinks="0" deleteColumns="0" deleteRows="0" sort="0" autoFilter="0" pivotTables="0"/>
  <protectedRanges>
    <protectedRange sqref="A77:T164" name="ช่วง1"/>
  </protectedRanges>
  <mergeCells count="16">
    <mergeCell ref="A70:T70"/>
    <mergeCell ref="B71:C71"/>
    <mergeCell ref="D71:E71"/>
    <mergeCell ref="B72:C72"/>
    <mergeCell ref="D72:E72"/>
    <mergeCell ref="B73:C73"/>
    <mergeCell ref="R75:T75"/>
    <mergeCell ref="C75:K75"/>
    <mergeCell ref="P75:Q75"/>
    <mergeCell ref="A75:A76"/>
    <mergeCell ref="B75:B76"/>
    <mergeCell ref="D76:E76"/>
    <mergeCell ref="R76:S76"/>
    <mergeCell ref="F76:G76"/>
    <mergeCell ref="H76:I76"/>
    <mergeCell ref="J76:K76"/>
  </mergeCells>
  <dataValidations count="2">
    <dataValidation type="list" allowBlank="1" showInputMessage="1" showErrorMessage="1" sqref="B77">
      <formula1>INDIRECT(ภาระงานการสอน)</formula1>
    </dataValidation>
    <dataValidation type="list" allowBlank="1" showInputMessage="1" showErrorMessage="1" sqref="I77">
      <formula1>INDIRECT(ในเวลาราชการ)</formula1>
    </dataValidation>
  </dataValidations>
  <printOptions/>
  <pageMargins left="0.1968503937007874" right="0.1968503937007874" top="0.4724409448818898" bottom="0.31496062992125984" header="0.15748031496062992" footer="0.15748031496062992"/>
  <pageSetup fitToHeight="5" fitToWidth="1" horizontalDpi="600" verticalDpi="600" orientation="landscape" paperSize="9" scale="61" r:id="rId1"/>
  <headerFooter alignWithMargins="0">
    <oddFooter>&amp;L&amp;Z&amp;F : แผ่นงาน ; 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39"/>
  <sheetViews>
    <sheetView zoomScalePageLayoutView="0" workbookViewId="0" topLeftCell="A31">
      <selection activeCell="Q62" sqref="Q62"/>
    </sheetView>
  </sheetViews>
  <sheetFormatPr defaultColWidth="9.140625" defaultRowHeight="12.75"/>
  <cols>
    <col min="1" max="1" width="11.8515625" style="12" customWidth="1"/>
    <col min="2" max="2" width="45.421875" style="12" customWidth="1"/>
    <col min="3" max="3" width="10.7109375" style="12" hidden="1" customWidth="1"/>
    <col min="4" max="4" width="16.8515625" style="12" customWidth="1"/>
    <col min="5" max="5" width="10.7109375" style="12" customWidth="1"/>
    <col min="6" max="6" width="21.57421875" style="12" hidden="1" customWidth="1"/>
    <col min="7" max="13" width="10.7109375" style="12" hidden="1" customWidth="1"/>
    <col min="14" max="16" width="10.7109375" style="12" customWidth="1"/>
    <col min="17" max="17" width="38.57421875" style="12" customWidth="1"/>
    <col min="18" max="18" width="20.140625" style="12" customWidth="1"/>
    <col min="19" max="19" width="16.00390625" style="12" customWidth="1"/>
    <col min="20" max="16384" width="9.140625" style="12" customWidth="1"/>
  </cols>
  <sheetData>
    <row r="1" spans="2:13" ht="25.5" hidden="1">
      <c r="B1" s="31" t="s">
        <v>19</v>
      </c>
      <c r="C1" s="31" t="s">
        <v>66</v>
      </c>
      <c r="D1" s="31" t="s">
        <v>67</v>
      </c>
      <c r="E1" s="31"/>
      <c r="F1" s="31" t="s">
        <v>6</v>
      </c>
      <c r="G1" s="31" t="s">
        <v>6</v>
      </c>
      <c r="H1" s="31" t="s">
        <v>6</v>
      </c>
      <c r="I1" s="31"/>
      <c r="J1" s="31"/>
      <c r="K1" s="31"/>
      <c r="L1" s="31"/>
      <c r="M1" s="31"/>
    </row>
    <row r="2" spans="2:13" ht="12.75" hidden="1">
      <c r="B2" s="34" t="s">
        <v>127</v>
      </c>
      <c r="C2" s="34">
        <v>2</v>
      </c>
      <c r="D2" s="32" t="s">
        <v>343</v>
      </c>
      <c r="E2" s="32" t="s">
        <v>157</v>
      </c>
      <c r="F2" s="32" t="s">
        <v>14</v>
      </c>
      <c r="G2" s="32"/>
      <c r="H2" s="32"/>
      <c r="I2" s="32"/>
      <c r="J2" s="32"/>
      <c r="K2" s="32"/>
      <c r="L2" s="32"/>
      <c r="M2" s="32"/>
    </row>
    <row r="3" spans="2:13" ht="12.75" hidden="1">
      <c r="B3" s="34" t="s">
        <v>128</v>
      </c>
      <c r="C3" s="34">
        <v>1</v>
      </c>
      <c r="D3" s="32" t="s">
        <v>343</v>
      </c>
      <c r="E3" s="32" t="s">
        <v>157</v>
      </c>
      <c r="F3" s="32" t="s">
        <v>14</v>
      </c>
      <c r="G3" s="32"/>
      <c r="H3" s="32"/>
      <c r="I3" s="32"/>
      <c r="J3" s="32"/>
      <c r="K3" s="32"/>
      <c r="L3" s="32"/>
      <c r="M3" s="32"/>
    </row>
    <row r="4" spans="2:13" ht="12.75" hidden="1">
      <c r="B4" s="34" t="s">
        <v>129</v>
      </c>
      <c r="C4" s="34">
        <v>2</v>
      </c>
      <c r="D4" s="32" t="s">
        <v>343</v>
      </c>
      <c r="E4" s="32" t="s">
        <v>157</v>
      </c>
      <c r="F4" s="32" t="s">
        <v>14</v>
      </c>
      <c r="G4" s="32"/>
      <c r="H4" s="32"/>
      <c r="I4" s="32"/>
      <c r="J4" s="32"/>
      <c r="K4" s="32"/>
      <c r="L4" s="32"/>
      <c r="M4" s="32"/>
    </row>
    <row r="5" spans="2:13" ht="12.75" hidden="1">
      <c r="B5" s="34" t="s">
        <v>130</v>
      </c>
      <c r="C5" s="34">
        <v>1</v>
      </c>
      <c r="D5" s="32" t="s">
        <v>343</v>
      </c>
      <c r="E5" s="32" t="s">
        <v>157</v>
      </c>
      <c r="F5" s="32" t="s">
        <v>14</v>
      </c>
      <c r="G5" s="32"/>
      <c r="H5" s="32"/>
      <c r="I5" s="32"/>
      <c r="J5" s="32"/>
      <c r="K5" s="32"/>
      <c r="L5" s="32"/>
      <c r="M5" s="32"/>
    </row>
    <row r="6" spans="2:13" ht="12.75" hidden="1">
      <c r="B6" s="34" t="s">
        <v>131</v>
      </c>
      <c r="C6" s="34">
        <v>3</v>
      </c>
      <c r="D6" s="32" t="s">
        <v>343</v>
      </c>
      <c r="E6" s="32" t="s">
        <v>157</v>
      </c>
      <c r="F6" s="32" t="s">
        <v>14</v>
      </c>
      <c r="G6" s="32"/>
      <c r="H6" s="32"/>
      <c r="I6" s="32"/>
      <c r="J6" s="32"/>
      <c r="K6" s="32"/>
      <c r="L6" s="32"/>
      <c r="M6" s="32"/>
    </row>
    <row r="7" spans="2:13" ht="12.75" hidden="1">
      <c r="B7" s="34" t="s">
        <v>132</v>
      </c>
      <c r="C7" s="34">
        <v>1.5</v>
      </c>
      <c r="D7" s="32" t="s">
        <v>343</v>
      </c>
      <c r="E7" s="32" t="s">
        <v>157</v>
      </c>
      <c r="F7" s="32" t="s">
        <v>14</v>
      </c>
      <c r="G7" s="32"/>
      <c r="H7" s="32"/>
      <c r="I7" s="32"/>
      <c r="J7" s="32"/>
      <c r="K7" s="32"/>
      <c r="L7" s="32"/>
      <c r="M7" s="32"/>
    </row>
    <row r="8" spans="2:13" ht="12.75" hidden="1">
      <c r="B8" s="34" t="s">
        <v>133</v>
      </c>
      <c r="C8" s="34">
        <v>3</v>
      </c>
      <c r="D8" s="32" t="s">
        <v>343</v>
      </c>
      <c r="E8" s="32" t="s">
        <v>157</v>
      </c>
      <c r="F8" s="32" t="s">
        <v>14</v>
      </c>
      <c r="G8" s="32"/>
      <c r="H8" s="32"/>
      <c r="I8" s="32"/>
      <c r="J8" s="32"/>
      <c r="K8" s="32"/>
      <c r="L8" s="32"/>
      <c r="M8" s="32"/>
    </row>
    <row r="9" spans="2:13" ht="12.75" hidden="1">
      <c r="B9" s="34" t="s">
        <v>134</v>
      </c>
      <c r="C9" s="34">
        <v>1.5</v>
      </c>
      <c r="D9" s="32" t="s">
        <v>343</v>
      </c>
      <c r="E9" s="32" t="s">
        <v>157</v>
      </c>
      <c r="F9" s="32" t="s">
        <v>14</v>
      </c>
      <c r="G9" s="32"/>
      <c r="H9" s="32"/>
      <c r="I9" s="32"/>
      <c r="J9" s="32"/>
      <c r="K9" s="32"/>
      <c r="L9" s="32"/>
      <c r="M9" s="32"/>
    </row>
    <row r="10" spans="2:13" ht="12.75" hidden="1">
      <c r="B10" s="34" t="s">
        <v>135</v>
      </c>
      <c r="C10" s="34">
        <v>3</v>
      </c>
      <c r="D10" s="32" t="s">
        <v>343</v>
      </c>
      <c r="E10" s="32" t="s">
        <v>157</v>
      </c>
      <c r="F10" s="32" t="s">
        <v>2</v>
      </c>
      <c r="G10" s="32"/>
      <c r="H10" s="32"/>
      <c r="I10" s="32"/>
      <c r="J10" s="32"/>
      <c r="K10" s="32"/>
      <c r="L10" s="32"/>
      <c r="M10" s="32"/>
    </row>
    <row r="11" spans="2:13" ht="12.75" hidden="1">
      <c r="B11" s="34" t="s">
        <v>136</v>
      </c>
      <c r="C11" s="34">
        <v>4</v>
      </c>
      <c r="D11" s="32" t="s">
        <v>343</v>
      </c>
      <c r="E11" s="32" t="s">
        <v>157</v>
      </c>
      <c r="F11" s="32" t="s">
        <v>2</v>
      </c>
      <c r="G11" s="32"/>
      <c r="H11" s="32"/>
      <c r="I11" s="32"/>
      <c r="J11" s="32"/>
      <c r="K11" s="32"/>
      <c r="L11" s="32"/>
      <c r="M11" s="32"/>
    </row>
    <row r="12" spans="2:13" ht="12.75" hidden="1">
      <c r="B12" s="34" t="s">
        <v>137</v>
      </c>
      <c r="C12" s="34">
        <v>10</v>
      </c>
      <c r="D12" s="32" t="s">
        <v>343</v>
      </c>
      <c r="E12" s="32" t="s">
        <v>157</v>
      </c>
      <c r="F12" s="32" t="s">
        <v>2</v>
      </c>
      <c r="G12" s="32"/>
      <c r="H12" s="32"/>
      <c r="I12" s="32"/>
      <c r="J12" s="32"/>
      <c r="K12" s="32"/>
      <c r="L12" s="32"/>
      <c r="M12" s="32"/>
    </row>
    <row r="13" spans="2:13" ht="12.75" hidden="1">
      <c r="B13" s="34" t="s">
        <v>138</v>
      </c>
      <c r="C13" s="34">
        <v>12</v>
      </c>
      <c r="D13" s="32" t="s">
        <v>343</v>
      </c>
      <c r="E13" s="32" t="s">
        <v>157</v>
      </c>
      <c r="F13" s="32" t="s">
        <v>2</v>
      </c>
      <c r="G13" s="32"/>
      <c r="H13" s="32"/>
      <c r="I13" s="32"/>
      <c r="J13" s="32"/>
      <c r="K13" s="32"/>
      <c r="L13" s="32"/>
      <c r="M13" s="32"/>
    </row>
    <row r="14" spans="2:13" ht="12.75" hidden="1">
      <c r="B14" s="34" t="s">
        <v>139</v>
      </c>
      <c r="C14" s="34">
        <v>1</v>
      </c>
      <c r="D14" s="32" t="s">
        <v>343</v>
      </c>
      <c r="E14" s="32" t="s">
        <v>157</v>
      </c>
      <c r="F14" s="32" t="s">
        <v>14</v>
      </c>
      <c r="G14" s="32"/>
      <c r="H14" s="32"/>
      <c r="I14" s="32"/>
      <c r="J14" s="32"/>
      <c r="K14" s="32"/>
      <c r="L14" s="32"/>
      <c r="M14" s="32"/>
    </row>
    <row r="15" spans="2:13" ht="12.75" hidden="1">
      <c r="B15" s="34" t="s">
        <v>140</v>
      </c>
      <c r="C15" s="34">
        <v>6</v>
      </c>
      <c r="D15" s="32" t="s">
        <v>343</v>
      </c>
      <c r="E15" s="32" t="s">
        <v>157</v>
      </c>
      <c r="F15" s="32" t="s">
        <v>2</v>
      </c>
      <c r="G15" s="32"/>
      <c r="H15" s="32"/>
      <c r="I15" s="32"/>
      <c r="J15" s="32"/>
      <c r="K15" s="32"/>
      <c r="L15" s="32"/>
      <c r="M15" s="32"/>
    </row>
    <row r="16" spans="2:13" ht="12.75" hidden="1">
      <c r="B16" s="34" t="s">
        <v>141</v>
      </c>
      <c r="C16" s="34">
        <v>2</v>
      </c>
      <c r="D16" s="32" t="s">
        <v>341</v>
      </c>
      <c r="E16" s="32" t="s">
        <v>157</v>
      </c>
      <c r="F16" s="32" t="s">
        <v>2</v>
      </c>
      <c r="G16" s="32"/>
      <c r="H16" s="32"/>
      <c r="I16" s="32"/>
      <c r="J16" s="32"/>
      <c r="K16" s="32"/>
      <c r="L16" s="32"/>
      <c r="M16" s="32"/>
    </row>
    <row r="17" spans="2:13" ht="12.75" hidden="1">
      <c r="B17" s="34" t="s">
        <v>142</v>
      </c>
      <c r="C17" s="34">
        <v>3</v>
      </c>
      <c r="D17" s="32" t="s">
        <v>341</v>
      </c>
      <c r="E17" s="32" t="s">
        <v>157</v>
      </c>
      <c r="F17" s="32" t="s">
        <v>2</v>
      </c>
      <c r="G17" s="32"/>
      <c r="H17" s="32"/>
      <c r="I17" s="32"/>
      <c r="J17" s="32"/>
      <c r="K17" s="32"/>
      <c r="L17" s="32"/>
      <c r="M17" s="32"/>
    </row>
    <row r="18" spans="2:13" ht="25.5" hidden="1">
      <c r="B18" s="34" t="s">
        <v>143</v>
      </c>
      <c r="C18" s="34">
        <v>2</v>
      </c>
      <c r="D18" s="32" t="s">
        <v>342</v>
      </c>
      <c r="E18" s="32" t="s">
        <v>100</v>
      </c>
      <c r="F18" s="32" t="s">
        <v>14</v>
      </c>
      <c r="G18" s="32"/>
      <c r="H18" s="32"/>
      <c r="I18" s="32"/>
      <c r="J18" s="32"/>
      <c r="K18" s="32"/>
      <c r="L18" s="32"/>
      <c r="M18" s="32"/>
    </row>
    <row r="19" spans="2:13" ht="25.5" hidden="1">
      <c r="B19" s="52" t="s">
        <v>290</v>
      </c>
      <c r="C19" s="34">
        <v>2</v>
      </c>
      <c r="D19" s="32" t="s">
        <v>348</v>
      </c>
      <c r="E19" s="32" t="s">
        <v>100</v>
      </c>
      <c r="F19" s="32" t="s">
        <v>14</v>
      </c>
      <c r="G19" s="32"/>
      <c r="H19" s="32"/>
      <c r="I19" s="32"/>
      <c r="J19" s="32"/>
      <c r="K19" s="32"/>
      <c r="L19" s="32"/>
      <c r="M19" s="32"/>
    </row>
    <row r="20" spans="2:13" ht="25.5" hidden="1">
      <c r="B20" s="34" t="s">
        <v>144</v>
      </c>
      <c r="C20" s="34">
        <v>2</v>
      </c>
      <c r="D20" s="32" t="s">
        <v>342</v>
      </c>
      <c r="E20" s="32" t="s">
        <v>100</v>
      </c>
      <c r="F20" s="32" t="s">
        <v>14</v>
      </c>
      <c r="G20" s="32"/>
      <c r="H20" s="32"/>
      <c r="I20" s="32"/>
      <c r="J20" s="32"/>
      <c r="K20" s="32"/>
      <c r="L20" s="32"/>
      <c r="M20" s="32"/>
    </row>
    <row r="21" spans="2:13" ht="25.5" hidden="1">
      <c r="B21" s="52" t="s">
        <v>291</v>
      </c>
      <c r="C21" s="34">
        <v>1</v>
      </c>
      <c r="D21" s="32" t="s">
        <v>349</v>
      </c>
      <c r="E21" s="32" t="s">
        <v>100</v>
      </c>
      <c r="F21" s="32" t="s">
        <v>14</v>
      </c>
      <c r="G21" s="32"/>
      <c r="H21" s="32"/>
      <c r="I21" s="32"/>
      <c r="J21" s="32"/>
      <c r="K21" s="32"/>
      <c r="L21" s="32"/>
      <c r="M21" s="32"/>
    </row>
    <row r="22" spans="2:13" ht="25.5" hidden="1">
      <c r="B22" s="34" t="s">
        <v>146</v>
      </c>
      <c r="C22" s="34">
        <v>10</v>
      </c>
      <c r="D22" s="32" t="s">
        <v>343</v>
      </c>
      <c r="E22" s="32" t="s">
        <v>100</v>
      </c>
      <c r="F22" s="32" t="s">
        <v>2</v>
      </c>
      <c r="G22" s="32"/>
      <c r="H22" s="32"/>
      <c r="I22" s="32"/>
      <c r="J22" s="32"/>
      <c r="K22" s="32"/>
      <c r="L22" s="32"/>
      <c r="M22" s="32"/>
    </row>
    <row r="23" spans="2:13" ht="25.5" hidden="1">
      <c r="B23" s="34" t="s">
        <v>145</v>
      </c>
      <c r="C23" s="34">
        <v>5</v>
      </c>
      <c r="D23" s="32" t="s">
        <v>349</v>
      </c>
      <c r="E23" s="32" t="s">
        <v>100</v>
      </c>
      <c r="F23" s="32" t="s">
        <v>2</v>
      </c>
      <c r="G23" s="32"/>
      <c r="H23" s="32"/>
      <c r="I23" s="32"/>
      <c r="J23" s="32"/>
      <c r="K23" s="32"/>
      <c r="L23" s="32"/>
      <c r="M23" s="32"/>
    </row>
    <row r="24" spans="2:13" ht="25.5" hidden="1">
      <c r="B24" s="34" t="s">
        <v>147</v>
      </c>
      <c r="C24" s="34">
        <v>15</v>
      </c>
      <c r="D24" s="32" t="s">
        <v>349</v>
      </c>
      <c r="E24" s="32" t="s">
        <v>100</v>
      </c>
      <c r="F24" s="32" t="s">
        <v>2</v>
      </c>
      <c r="G24" s="32"/>
      <c r="H24" s="32"/>
      <c r="I24" s="32"/>
      <c r="J24" s="32"/>
      <c r="K24" s="32"/>
      <c r="L24" s="32"/>
      <c r="M24" s="32"/>
    </row>
    <row r="25" spans="2:13" ht="25.5" hidden="1">
      <c r="B25" s="34" t="s">
        <v>148</v>
      </c>
      <c r="C25" s="34">
        <v>50</v>
      </c>
      <c r="D25" s="32" t="s">
        <v>350</v>
      </c>
      <c r="E25" s="32" t="s">
        <v>100</v>
      </c>
      <c r="F25" s="32" t="s">
        <v>2</v>
      </c>
      <c r="G25" s="32"/>
      <c r="H25" s="32"/>
      <c r="I25" s="32"/>
      <c r="J25" s="32"/>
      <c r="K25" s="32"/>
      <c r="L25" s="32"/>
      <c r="M25" s="32"/>
    </row>
    <row r="26" spans="2:13" ht="25.5" hidden="1">
      <c r="B26" s="34" t="s">
        <v>149</v>
      </c>
      <c r="C26" s="34">
        <v>20</v>
      </c>
      <c r="D26" s="32" t="s">
        <v>343</v>
      </c>
      <c r="E26" s="32" t="s">
        <v>100</v>
      </c>
      <c r="F26" s="32" t="s">
        <v>2</v>
      </c>
      <c r="G26" s="32"/>
      <c r="H26" s="32"/>
      <c r="I26" s="32"/>
      <c r="J26" s="32"/>
      <c r="K26" s="32"/>
      <c r="L26" s="32"/>
      <c r="M26" s="32"/>
    </row>
    <row r="27" spans="2:13" ht="25.5" hidden="1">
      <c r="B27" s="34" t="s">
        <v>150</v>
      </c>
      <c r="C27" s="34">
        <v>20</v>
      </c>
      <c r="D27" s="32" t="s">
        <v>343</v>
      </c>
      <c r="E27" s="32" t="s">
        <v>100</v>
      </c>
      <c r="F27" s="32" t="s">
        <v>2</v>
      </c>
      <c r="G27" s="32"/>
      <c r="H27" s="32"/>
      <c r="I27" s="32"/>
      <c r="J27" s="32"/>
      <c r="K27" s="32"/>
      <c r="L27" s="32"/>
      <c r="M27" s="32"/>
    </row>
    <row r="28" spans="2:13" ht="25.5" hidden="1">
      <c r="B28" s="34" t="s">
        <v>151</v>
      </c>
      <c r="C28" s="34">
        <v>20</v>
      </c>
      <c r="D28" s="32" t="s">
        <v>343</v>
      </c>
      <c r="E28" s="32" t="s">
        <v>100</v>
      </c>
      <c r="F28" s="32" t="s">
        <v>2</v>
      </c>
      <c r="G28" s="32"/>
      <c r="H28" s="32"/>
      <c r="I28" s="32"/>
      <c r="J28" s="32"/>
      <c r="K28" s="32"/>
      <c r="L28" s="32"/>
      <c r="M28" s="32"/>
    </row>
    <row r="29" spans="2:13" ht="25.5" hidden="1">
      <c r="B29" s="34" t="s">
        <v>152</v>
      </c>
      <c r="C29" s="34">
        <v>20</v>
      </c>
      <c r="D29" s="32" t="s">
        <v>344</v>
      </c>
      <c r="E29" s="32" t="s">
        <v>100</v>
      </c>
      <c r="F29" s="32" t="s">
        <v>2</v>
      </c>
      <c r="G29" s="32"/>
      <c r="H29" s="32"/>
      <c r="I29" s="32"/>
      <c r="J29" s="32"/>
      <c r="K29" s="32"/>
      <c r="L29" s="32"/>
      <c r="M29" s="32"/>
    </row>
    <row r="30" spans="2:13" ht="25.5" hidden="1">
      <c r="B30" s="34" t="s">
        <v>153</v>
      </c>
      <c r="C30" s="34">
        <v>1</v>
      </c>
      <c r="D30" s="32" t="s">
        <v>340</v>
      </c>
      <c r="E30" s="32" t="s">
        <v>100</v>
      </c>
      <c r="F30" s="32" t="s">
        <v>2</v>
      </c>
      <c r="G30" s="32"/>
      <c r="H30" s="32"/>
      <c r="I30" s="32"/>
      <c r="J30" s="32"/>
      <c r="K30" s="32"/>
      <c r="L30" s="32"/>
      <c r="M30" s="32"/>
    </row>
    <row r="32" spans="1:18" ht="12.75">
      <c r="A32" s="95" t="s">
        <v>347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</row>
    <row r="33" spans="1:18" ht="12.75" customHeight="1">
      <c r="A33" s="20" t="s">
        <v>22</v>
      </c>
      <c r="B33" s="96">
        <f>สรุปภาระงานรวม!B9</f>
        <v>0</v>
      </c>
      <c r="C33" s="96"/>
      <c r="D33" s="100" t="s">
        <v>4</v>
      </c>
      <c r="E33" s="101"/>
      <c r="G33" s="35"/>
      <c r="H33" s="35"/>
      <c r="I33" s="35"/>
      <c r="J33" s="35"/>
      <c r="K33" s="35"/>
      <c r="L33" s="35"/>
      <c r="M33" s="35"/>
      <c r="N33" s="58" t="e">
        <f>SUM(N39:N764)+SUM(O39:O764)/26</f>
        <v>#N/A</v>
      </c>
      <c r="O33" s="57"/>
      <c r="Q33" s="16"/>
      <c r="R33" s="17"/>
    </row>
    <row r="34" spans="1:18" ht="12.75" customHeight="1">
      <c r="A34" s="21" t="s">
        <v>21</v>
      </c>
      <c r="B34" s="96">
        <f>สรุปภาระงานรวม!B10</f>
        <v>0</v>
      </c>
      <c r="C34" s="96"/>
      <c r="D34" s="99"/>
      <c r="E34" s="99"/>
      <c r="F34" s="35"/>
      <c r="G34" s="35"/>
      <c r="H34" s="35"/>
      <c r="I34" s="35"/>
      <c r="J34" s="35"/>
      <c r="K34" s="35"/>
      <c r="L34" s="35"/>
      <c r="M34" s="35"/>
      <c r="N34" s="18"/>
      <c r="O34" s="18"/>
      <c r="P34" s="18"/>
      <c r="Q34" s="16"/>
      <c r="R34" s="17"/>
    </row>
    <row r="35" spans="1:18" ht="12.75" customHeight="1">
      <c r="A35" s="21" t="s">
        <v>158</v>
      </c>
      <c r="B35" s="96">
        <f>สรุปภาระงานรวม!B11</f>
        <v>0</v>
      </c>
      <c r="C35" s="96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9"/>
      <c r="O35" s="19"/>
      <c r="P35" s="19"/>
      <c r="Q35" s="19"/>
      <c r="R35" s="17"/>
    </row>
    <row r="37" spans="1:18" s="15" customFormat="1" ht="12.75" customHeight="1">
      <c r="A37" s="92" t="s">
        <v>1</v>
      </c>
      <c r="B37" s="92" t="s">
        <v>363</v>
      </c>
      <c r="C37" s="94" t="s">
        <v>337</v>
      </c>
      <c r="D37" s="88"/>
      <c r="E37" s="89"/>
      <c r="F37" s="66"/>
      <c r="G37" s="66"/>
      <c r="H37" s="66"/>
      <c r="I37" s="66"/>
      <c r="J37" s="66"/>
      <c r="K37" s="66"/>
      <c r="L37" s="66"/>
      <c r="M37" s="66"/>
      <c r="N37" s="90" t="s">
        <v>7</v>
      </c>
      <c r="O37" s="91"/>
      <c r="P37" s="87" t="s">
        <v>345</v>
      </c>
      <c r="Q37" s="88"/>
      <c r="R37" s="89"/>
    </row>
    <row r="38" spans="1:18" s="15" customFormat="1" ht="25.5">
      <c r="A38" s="93"/>
      <c r="B38" s="93"/>
      <c r="C38" s="2" t="s">
        <v>7</v>
      </c>
      <c r="D38" s="94" t="s">
        <v>357</v>
      </c>
      <c r="E38" s="89"/>
      <c r="F38" s="11"/>
      <c r="G38" s="11"/>
      <c r="H38" s="11"/>
      <c r="I38" s="11"/>
      <c r="J38" s="11"/>
      <c r="K38" s="11"/>
      <c r="L38" s="11"/>
      <c r="M38" s="11" t="s">
        <v>2</v>
      </c>
      <c r="N38" s="1" t="s">
        <v>15</v>
      </c>
      <c r="O38" s="10" t="s">
        <v>16</v>
      </c>
      <c r="P38" s="87" t="s">
        <v>5</v>
      </c>
      <c r="Q38" s="89"/>
      <c r="R38" s="1" t="s">
        <v>3</v>
      </c>
    </row>
    <row r="39" spans="1:18" ht="12.75">
      <c r="A39" s="64">
        <v>1</v>
      </c>
      <c r="B39" s="4" t="s">
        <v>19</v>
      </c>
      <c r="C39" s="5" t="e">
        <f>VLOOKUP(B39,$B$2:$M$31,2,FALSE)</f>
        <v>#N/A</v>
      </c>
      <c r="D39" s="6" t="e">
        <f>VLOOKUP(B39,$B$2:$M$30,3,FALSE)</f>
        <v>#N/A</v>
      </c>
      <c r="E39" s="7"/>
      <c r="F39" s="5" t="e">
        <f>VLOOKUP(B39,$B$2:$M$31,6,FALSE)</f>
        <v>#N/A</v>
      </c>
      <c r="G39" s="55"/>
      <c r="H39" s="5" t="e">
        <f>VLOOKUP(B39,$B$2:$M$31,7,FALSE)</f>
        <v>#N/A</v>
      </c>
      <c r="I39" s="7"/>
      <c r="J39" s="5" t="e">
        <f>VLOOKUP(B39,$B$2:$M$31,8,FALSE)</f>
        <v>#N/A</v>
      </c>
      <c r="K39" s="5" t="e">
        <f>VLOOKUP(B39,$B$2:$M$31,9,FALSE)</f>
        <v>#N/A</v>
      </c>
      <c r="L39" s="54" t="e">
        <f>IF(AND(F39="ระบุการสอนในเวลาหรือนอกเวลา",K39&lt;&gt;"",I39&gt;K39),C39+(I39-K39)/K39,C39)</f>
        <v>#N/A</v>
      </c>
      <c r="M39" s="9" t="e">
        <f>VLOOKUP(B39,$B$2:$M$31,5,FALSE)</f>
        <v>#N/A</v>
      </c>
      <c r="N39" s="8" t="e">
        <f>IF(AND(M39="ต่อสัปดาห์",G39="นอกเวลาราชการ",F39&lt;&gt;0),(L39+1)*E39,IF(M39="ต่อสัปดาห์",E39*L39,""))</f>
        <v>#N/A</v>
      </c>
      <c r="O39" s="8" t="e">
        <f>IF(M39="ภาระงาน",E39*C39,"")</f>
        <v>#N/A</v>
      </c>
      <c r="P39" s="9" t="e">
        <f>VLOOKUP(B39,$B$2:$M$31,4,FALSE)</f>
        <v>#N/A</v>
      </c>
      <c r="Q39" s="3"/>
      <c r="R39" s="3"/>
    </row>
  </sheetData>
  <sheetProtection formatCells="0" formatColumns="0" formatRows="0" insertColumns="0" insertRows="0" insertHyperlinks="0" deleteColumns="0" deleteRows="0" sort="0" autoFilter="0" pivotTables="0"/>
  <protectedRanges>
    <protectedRange sqref="A39:R115" name="ช่วง1"/>
  </protectedRanges>
  <mergeCells count="13">
    <mergeCell ref="A32:R32"/>
    <mergeCell ref="B33:C33"/>
    <mergeCell ref="D33:E33"/>
    <mergeCell ref="B34:C34"/>
    <mergeCell ref="D34:E34"/>
    <mergeCell ref="B35:C35"/>
    <mergeCell ref="A37:A38"/>
    <mergeCell ref="B37:B38"/>
    <mergeCell ref="D38:E38"/>
    <mergeCell ref="P38:Q38"/>
    <mergeCell ref="C37:E37"/>
    <mergeCell ref="P37:R37"/>
    <mergeCell ref="N37:O37"/>
  </mergeCells>
  <dataValidations count="2">
    <dataValidation type="list" allowBlank="1" showInputMessage="1" showErrorMessage="1" sqref="G39">
      <formula1>INDIRECT(ในเวลาราชการ)</formula1>
    </dataValidation>
    <dataValidation type="list" allowBlank="1" showInputMessage="1" showErrorMessage="1" sqref="B39">
      <formula1>INDIRECT(ภาระงานการสอน)</formula1>
    </dataValidation>
  </dataValidations>
  <printOptions/>
  <pageMargins left="0.1968503937007874" right="0.1968503937007874" top="0.4724409448818898" bottom="0.31496062992125984" header="0.15748031496062992" footer="0.15748031496062992"/>
  <pageSetup fitToHeight="5" fitToWidth="1" horizontalDpi="600" verticalDpi="600" orientation="landscape" paperSize="9" scale="83" r:id="rId1"/>
  <headerFooter alignWithMargins="0">
    <oddFooter>&amp;L&amp;Z&amp;F : แผ่นงาน ; 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72"/>
  <sheetViews>
    <sheetView zoomScalePageLayoutView="0" workbookViewId="0" topLeftCell="A64">
      <selection activeCell="D72" sqref="D72"/>
    </sheetView>
  </sheetViews>
  <sheetFormatPr defaultColWidth="9.140625" defaultRowHeight="12.75"/>
  <cols>
    <col min="1" max="1" width="11.7109375" style="12" customWidth="1"/>
    <col min="2" max="2" width="44.421875" style="12" customWidth="1"/>
    <col min="3" max="3" width="10.7109375" style="12" hidden="1" customWidth="1"/>
    <col min="4" max="4" width="16.8515625" style="12" customWidth="1"/>
    <col min="5" max="5" width="10.7109375" style="12" customWidth="1"/>
    <col min="6" max="6" width="10.7109375" style="12" hidden="1" customWidth="1"/>
    <col min="7" max="7" width="13.28125" style="12" customWidth="1"/>
    <col min="8" max="9" width="10.7109375" style="12" customWidth="1"/>
    <col min="10" max="10" width="38.57421875" style="12" customWidth="1"/>
    <col min="11" max="11" width="19.140625" style="12" customWidth="1"/>
    <col min="12" max="12" width="16.00390625" style="12" customWidth="1"/>
    <col min="13" max="16384" width="9.140625" style="12" customWidth="1"/>
  </cols>
  <sheetData>
    <row r="1" spans="2:6" ht="25.5" hidden="1">
      <c r="B1" s="32" t="s">
        <v>18</v>
      </c>
      <c r="C1" s="32" t="s">
        <v>66</v>
      </c>
      <c r="D1" s="32" t="s">
        <v>67</v>
      </c>
      <c r="E1" s="32"/>
      <c r="F1" s="12" t="s">
        <v>6</v>
      </c>
    </row>
    <row r="2" spans="2:6" ht="25.5" hidden="1">
      <c r="B2" s="36" t="s">
        <v>305</v>
      </c>
      <c r="C2" s="13">
        <v>6</v>
      </c>
      <c r="D2" s="32" t="s">
        <v>351</v>
      </c>
      <c r="E2" s="32" t="s">
        <v>108</v>
      </c>
      <c r="F2" s="12" t="s">
        <v>14</v>
      </c>
    </row>
    <row r="3" spans="2:6" ht="25.5" hidden="1">
      <c r="B3" s="36" t="s">
        <v>306</v>
      </c>
      <c r="C3" s="13">
        <f>6*1.5</f>
        <v>9</v>
      </c>
      <c r="D3" s="32" t="s">
        <v>351</v>
      </c>
      <c r="E3" s="32" t="s">
        <v>108</v>
      </c>
      <c r="F3" s="12" t="s">
        <v>14</v>
      </c>
    </row>
    <row r="4" spans="2:6" ht="25.5" hidden="1">
      <c r="B4" s="36" t="s">
        <v>307</v>
      </c>
      <c r="C4" s="13">
        <v>12</v>
      </c>
      <c r="D4" s="32" t="s">
        <v>351</v>
      </c>
      <c r="E4" s="32" t="s">
        <v>108</v>
      </c>
      <c r="F4" s="12" t="s">
        <v>14</v>
      </c>
    </row>
    <row r="5" spans="2:6" ht="25.5" hidden="1">
      <c r="B5" s="36" t="s">
        <v>308</v>
      </c>
      <c r="C5" s="13">
        <f>6*1.5</f>
        <v>9</v>
      </c>
      <c r="D5" s="32" t="s">
        <v>351</v>
      </c>
      <c r="E5" s="32" t="s">
        <v>108</v>
      </c>
      <c r="F5" s="12" t="s">
        <v>14</v>
      </c>
    </row>
    <row r="6" spans="2:6" ht="25.5" hidden="1">
      <c r="B6" s="36" t="s">
        <v>309</v>
      </c>
      <c r="C6" s="13">
        <f>9*1.5</f>
        <v>13.5</v>
      </c>
      <c r="D6" s="32" t="s">
        <v>351</v>
      </c>
      <c r="E6" s="32" t="s">
        <v>108</v>
      </c>
      <c r="F6" s="12" t="s">
        <v>14</v>
      </c>
    </row>
    <row r="7" spans="2:6" ht="25.5" hidden="1">
      <c r="B7" s="36" t="s">
        <v>310</v>
      </c>
      <c r="C7" s="13">
        <f>12*1.5</f>
        <v>18</v>
      </c>
      <c r="D7" s="32" t="s">
        <v>351</v>
      </c>
      <c r="E7" s="32" t="s">
        <v>108</v>
      </c>
      <c r="F7" s="12" t="s">
        <v>14</v>
      </c>
    </row>
    <row r="8" spans="2:6" ht="25.5" hidden="1">
      <c r="B8" s="36" t="s">
        <v>311</v>
      </c>
      <c r="C8" s="13">
        <v>6</v>
      </c>
      <c r="D8" s="32" t="s">
        <v>351</v>
      </c>
      <c r="E8" s="32" t="s">
        <v>108</v>
      </c>
      <c r="F8" s="12" t="s">
        <v>14</v>
      </c>
    </row>
    <row r="9" spans="2:6" ht="25.5" hidden="1">
      <c r="B9" s="36" t="s">
        <v>312</v>
      </c>
      <c r="C9" s="13">
        <f>6*1.5</f>
        <v>9</v>
      </c>
      <c r="D9" s="32" t="s">
        <v>351</v>
      </c>
      <c r="E9" s="32" t="s">
        <v>108</v>
      </c>
      <c r="F9" s="12" t="s">
        <v>14</v>
      </c>
    </row>
    <row r="10" spans="2:6" ht="25.5" hidden="1">
      <c r="B10" s="36" t="s">
        <v>313</v>
      </c>
      <c r="C10" s="13">
        <v>12</v>
      </c>
      <c r="D10" s="32" t="s">
        <v>351</v>
      </c>
      <c r="E10" s="32" t="s">
        <v>108</v>
      </c>
      <c r="F10" s="12" t="s">
        <v>14</v>
      </c>
    </row>
    <row r="11" spans="2:6" ht="25.5" hidden="1">
      <c r="B11" s="36" t="s">
        <v>314</v>
      </c>
      <c r="C11" s="13">
        <f>6*1.5</f>
        <v>9</v>
      </c>
      <c r="D11" s="32" t="s">
        <v>351</v>
      </c>
      <c r="E11" s="32" t="s">
        <v>108</v>
      </c>
      <c r="F11" s="12" t="s">
        <v>14</v>
      </c>
    </row>
    <row r="12" spans="2:6" ht="25.5" hidden="1">
      <c r="B12" s="36" t="s">
        <v>315</v>
      </c>
      <c r="C12" s="13">
        <f>9*1.5</f>
        <v>13.5</v>
      </c>
      <c r="D12" s="32" t="s">
        <v>351</v>
      </c>
      <c r="E12" s="32" t="s">
        <v>108</v>
      </c>
      <c r="F12" s="12" t="s">
        <v>14</v>
      </c>
    </row>
    <row r="13" spans="2:6" ht="25.5" hidden="1">
      <c r="B13" s="36" t="s">
        <v>316</v>
      </c>
      <c r="C13" s="13">
        <f>12*1.5</f>
        <v>18</v>
      </c>
      <c r="D13" s="32" t="s">
        <v>351</v>
      </c>
      <c r="E13" s="32" t="s">
        <v>108</v>
      </c>
      <c r="F13" s="12" t="s">
        <v>14</v>
      </c>
    </row>
    <row r="14" spans="2:6" ht="12.75" hidden="1">
      <c r="B14" s="36" t="s">
        <v>201</v>
      </c>
      <c r="C14" s="13">
        <v>4</v>
      </c>
      <c r="D14" s="32" t="s">
        <v>344</v>
      </c>
      <c r="E14" s="32" t="s">
        <v>108</v>
      </c>
      <c r="F14" s="12" t="s">
        <v>14</v>
      </c>
    </row>
    <row r="15" spans="2:6" ht="25.5" hidden="1">
      <c r="B15" s="36" t="s">
        <v>202</v>
      </c>
      <c r="C15" s="13">
        <v>2</v>
      </c>
      <c r="D15" s="32" t="s">
        <v>344</v>
      </c>
      <c r="E15" s="32" t="s">
        <v>108</v>
      </c>
      <c r="F15" s="12" t="s">
        <v>14</v>
      </c>
    </row>
    <row r="16" spans="2:6" ht="12.75" hidden="1">
      <c r="B16" s="36" t="s">
        <v>203</v>
      </c>
      <c r="C16" s="13">
        <v>3</v>
      </c>
      <c r="D16" s="32" t="s">
        <v>344</v>
      </c>
      <c r="E16" s="32" t="s">
        <v>108</v>
      </c>
      <c r="F16" s="12" t="s">
        <v>14</v>
      </c>
    </row>
    <row r="17" spans="2:6" ht="25.5" hidden="1">
      <c r="B17" s="36" t="s">
        <v>204</v>
      </c>
      <c r="C17" s="13">
        <v>2</v>
      </c>
      <c r="D17" s="32" t="s">
        <v>344</v>
      </c>
      <c r="E17" s="32" t="s">
        <v>108</v>
      </c>
      <c r="F17" s="12" t="s">
        <v>14</v>
      </c>
    </row>
    <row r="18" spans="2:6" ht="25.5" hidden="1">
      <c r="B18" s="36" t="s">
        <v>205</v>
      </c>
      <c r="C18" s="13">
        <v>2</v>
      </c>
      <c r="D18" s="32" t="s">
        <v>344</v>
      </c>
      <c r="E18" s="32" t="s">
        <v>108</v>
      </c>
      <c r="F18" s="12" t="s">
        <v>14</v>
      </c>
    </row>
    <row r="19" spans="2:6" ht="12.75" hidden="1">
      <c r="B19" s="13" t="s">
        <v>101</v>
      </c>
      <c r="C19" s="13">
        <v>20</v>
      </c>
      <c r="D19" s="32" t="s">
        <v>352</v>
      </c>
      <c r="E19" s="32" t="s">
        <v>108</v>
      </c>
      <c r="F19" s="12" t="s">
        <v>2</v>
      </c>
    </row>
    <row r="20" spans="2:6" ht="38.25" hidden="1">
      <c r="B20" s="36" t="s">
        <v>206</v>
      </c>
      <c r="C20" s="13">
        <v>30</v>
      </c>
      <c r="D20" s="32" t="s">
        <v>352</v>
      </c>
      <c r="E20" s="32" t="s">
        <v>108</v>
      </c>
      <c r="F20" s="12" t="s">
        <v>2</v>
      </c>
    </row>
    <row r="21" spans="2:6" ht="38.25" hidden="1">
      <c r="B21" s="36" t="s">
        <v>207</v>
      </c>
      <c r="C21" s="13">
        <v>40</v>
      </c>
      <c r="D21" s="32" t="s">
        <v>352</v>
      </c>
      <c r="E21" s="32" t="s">
        <v>108</v>
      </c>
      <c r="F21" s="12" t="s">
        <v>2</v>
      </c>
    </row>
    <row r="22" spans="2:6" ht="38.25" hidden="1">
      <c r="B22" s="36" t="s">
        <v>208</v>
      </c>
      <c r="C22" s="13">
        <v>50</v>
      </c>
      <c r="D22" s="32" t="s">
        <v>352</v>
      </c>
      <c r="E22" s="32" t="s">
        <v>108</v>
      </c>
      <c r="F22" s="12" t="s">
        <v>2</v>
      </c>
    </row>
    <row r="23" spans="2:6" ht="25.5" hidden="1">
      <c r="B23" s="36" t="s">
        <v>209</v>
      </c>
      <c r="C23" s="13">
        <v>60</v>
      </c>
      <c r="D23" s="32" t="s">
        <v>352</v>
      </c>
      <c r="E23" s="32" t="s">
        <v>108</v>
      </c>
      <c r="F23" s="12" t="s">
        <v>2</v>
      </c>
    </row>
    <row r="24" spans="2:6" ht="38.25" hidden="1">
      <c r="B24" s="36" t="s">
        <v>210</v>
      </c>
      <c r="C24" s="13">
        <v>15</v>
      </c>
      <c r="D24" s="32" t="s">
        <v>352</v>
      </c>
      <c r="E24" s="32" t="s">
        <v>108</v>
      </c>
      <c r="F24" s="12" t="s">
        <v>2</v>
      </c>
    </row>
    <row r="25" spans="2:6" ht="25.5" hidden="1">
      <c r="B25" s="36" t="s">
        <v>211</v>
      </c>
      <c r="C25" s="13">
        <v>20</v>
      </c>
      <c r="D25" s="32" t="s">
        <v>352</v>
      </c>
      <c r="E25" s="32" t="s">
        <v>108</v>
      </c>
      <c r="F25" s="12" t="s">
        <v>2</v>
      </c>
    </row>
    <row r="26" spans="2:6" ht="38.25" hidden="1">
      <c r="B26" s="36" t="s">
        <v>212</v>
      </c>
      <c r="C26" s="13">
        <v>25</v>
      </c>
      <c r="D26" s="32" t="s">
        <v>352</v>
      </c>
      <c r="E26" s="32" t="s">
        <v>108</v>
      </c>
      <c r="F26" s="12" t="s">
        <v>2</v>
      </c>
    </row>
    <row r="27" spans="2:6" ht="25.5" hidden="1">
      <c r="B27" s="36" t="s">
        <v>213</v>
      </c>
      <c r="C27" s="13">
        <v>30</v>
      </c>
      <c r="D27" s="32" t="s">
        <v>352</v>
      </c>
      <c r="E27" s="32" t="s">
        <v>108</v>
      </c>
      <c r="F27" s="12" t="s">
        <v>2</v>
      </c>
    </row>
    <row r="28" spans="2:6" ht="51" hidden="1">
      <c r="B28" s="36" t="s">
        <v>214</v>
      </c>
      <c r="C28" s="13">
        <v>60</v>
      </c>
      <c r="D28" s="32" t="s">
        <v>343</v>
      </c>
      <c r="E28" s="32" t="s">
        <v>108</v>
      </c>
      <c r="F28" s="12" t="s">
        <v>2</v>
      </c>
    </row>
    <row r="29" spans="2:6" ht="51" hidden="1">
      <c r="B29" s="36" t="s">
        <v>215</v>
      </c>
      <c r="C29" s="13">
        <v>100</v>
      </c>
      <c r="D29" s="32" t="s">
        <v>343</v>
      </c>
      <c r="E29" s="32" t="s">
        <v>108</v>
      </c>
      <c r="F29" s="12" t="s">
        <v>2</v>
      </c>
    </row>
    <row r="30" spans="2:6" ht="51" hidden="1">
      <c r="B30" s="36" t="s">
        <v>216</v>
      </c>
      <c r="C30" s="13">
        <v>110</v>
      </c>
      <c r="D30" s="32" t="s">
        <v>343</v>
      </c>
      <c r="E30" s="32" t="s">
        <v>108</v>
      </c>
      <c r="F30" s="12" t="s">
        <v>2</v>
      </c>
    </row>
    <row r="31" spans="2:6" ht="38.25" hidden="1">
      <c r="B31" s="36" t="s">
        <v>217</v>
      </c>
      <c r="C31" s="13">
        <v>150</v>
      </c>
      <c r="D31" s="32" t="s">
        <v>343</v>
      </c>
      <c r="E31" s="32" t="s">
        <v>108</v>
      </c>
      <c r="F31" s="12" t="s">
        <v>2</v>
      </c>
    </row>
    <row r="32" spans="2:6" ht="51" hidden="1">
      <c r="B32" s="36" t="s">
        <v>218</v>
      </c>
      <c r="C32" s="13">
        <v>30</v>
      </c>
      <c r="D32" s="32" t="s">
        <v>343</v>
      </c>
      <c r="E32" s="32" t="s">
        <v>108</v>
      </c>
      <c r="F32" s="12" t="s">
        <v>2</v>
      </c>
    </row>
    <row r="33" spans="2:6" ht="38.25" hidden="1">
      <c r="B33" s="36" t="s">
        <v>219</v>
      </c>
      <c r="C33" s="13">
        <v>50</v>
      </c>
      <c r="D33" s="32" t="s">
        <v>343</v>
      </c>
      <c r="E33" s="32" t="s">
        <v>108</v>
      </c>
      <c r="F33" s="12" t="s">
        <v>2</v>
      </c>
    </row>
    <row r="34" spans="2:6" ht="51" hidden="1">
      <c r="B34" s="36" t="s">
        <v>220</v>
      </c>
      <c r="C34" s="13">
        <v>55</v>
      </c>
      <c r="D34" s="32" t="s">
        <v>343</v>
      </c>
      <c r="E34" s="32" t="s">
        <v>108</v>
      </c>
      <c r="F34" s="12" t="s">
        <v>2</v>
      </c>
    </row>
    <row r="35" spans="2:6" ht="38.25" hidden="1">
      <c r="B35" s="36" t="s">
        <v>221</v>
      </c>
      <c r="C35" s="13">
        <v>75</v>
      </c>
      <c r="D35" s="32" t="s">
        <v>343</v>
      </c>
      <c r="E35" s="32" t="s">
        <v>108</v>
      </c>
      <c r="F35" s="12" t="s">
        <v>2</v>
      </c>
    </row>
    <row r="36" spans="2:6" ht="25.5" hidden="1">
      <c r="B36" s="36" t="s">
        <v>229</v>
      </c>
      <c r="C36" s="13">
        <v>40</v>
      </c>
      <c r="D36" s="32" t="s">
        <v>343</v>
      </c>
      <c r="E36" s="32" t="s">
        <v>108</v>
      </c>
      <c r="F36" s="12" t="s">
        <v>2</v>
      </c>
    </row>
    <row r="37" spans="2:6" ht="25.5" hidden="1">
      <c r="B37" s="36" t="s">
        <v>228</v>
      </c>
      <c r="C37" s="13">
        <v>30</v>
      </c>
      <c r="D37" s="32" t="s">
        <v>343</v>
      </c>
      <c r="E37" s="32" t="s">
        <v>108</v>
      </c>
      <c r="F37" s="12" t="s">
        <v>2</v>
      </c>
    </row>
    <row r="38" spans="2:6" ht="25.5" hidden="1">
      <c r="B38" s="36" t="s">
        <v>227</v>
      </c>
      <c r="C38" s="13">
        <v>80</v>
      </c>
      <c r="D38" s="32" t="s">
        <v>343</v>
      </c>
      <c r="E38" s="32" t="s">
        <v>108</v>
      </c>
      <c r="F38" s="12" t="s">
        <v>2</v>
      </c>
    </row>
    <row r="39" spans="2:6" ht="25.5" hidden="1">
      <c r="B39" s="36" t="s">
        <v>226</v>
      </c>
      <c r="C39" s="13">
        <v>60</v>
      </c>
      <c r="D39" s="32" t="s">
        <v>343</v>
      </c>
      <c r="E39" s="32" t="s">
        <v>108</v>
      </c>
      <c r="F39" s="12" t="s">
        <v>2</v>
      </c>
    </row>
    <row r="40" spans="2:6" ht="25.5" hidden="1">
      <c r="B40" s="36" t="s">
        <v>225</v>
      </c>
      <c r="C40" s="13">
        <v>20</v>
      </c>
      <c r="D40" s="32" t="s">
        <v>343</v>
      </c>
      <c r="E40" s="32" t="s">
        <v>108</v>
      </c>
      <c r="F40" s="12" t="s">
        <v>2</v>
      </c>
    </row>
    <row r="41" spans="2:6" ht="25.5" hidden="1">
      <c r="B41" s="36" t="s">
        <v>224</v>
      </c>
      <c r="C41" s="13">
        <v>15</v>
      </c>
      <c r="D41" s="32" t="s">
        <v>343</v>
      </c>
      <c r="E41" s="32" t="s">
        <v>108</v>
      </c>
      <c r="F41" s="12" t="s">
        <v>2</v>
      </c>
    </row>
    <row r="42" spans="2:6" ht="25.5" hidden="1">
      <c r="B42" s="36" t="s">
        <v>223</v>
      </c>
      <c r="C42" s="13">
        <v>40</v>
      </c>
      <c r="D42" s="32" t="s">
        <v>343</v>
      </c>
      <c r="E42" s="32" t="s">
        <v>108</v>
      </c>
      <c r="F42" s="12" t="s">
        <v>2</v>
      </c>
    </row>
    <row r="43" spans="2:6" ht="25.5" hidden="1">
      <c r="B43" s="36" t="s">
        <v>222</v>
      </c>
      <c r="C43" s="13">
        <v>30</v>
      </c>
      <c r="D43" s="32" t="s">
        <v>343</v>
      </c>
      <c r="E43" s="32" t="s">
        <v>108</v>
      </c>
      <c r="F43" s="12" t="s">
        <v>2</v>
      </c>
    </row>
    <row r="44" spans="2:6" ht="25.5" hidden="1">
      <c r="B44" s="13" t="s">
        <v>102</v>
      </c>
      <c r="C44" s="13">
        <v>20</v>
      </c>
      <c r="D44" s="32" t="s">
        <v>343</v>
      </c>
      <c r="E44" s="32" t="s">
        <v>108</v>
      </c>
      <c r="F44" s="12" t="s">
        <v>2</v>
      </c>
    </row>
    <row r="45" spans="2:6" ht="25.5" hidden="1">
      <c r="B45" s="13" t="s">
        <v>103</v>
      </c>
      <c r="C45" s="13">
        <v>60</v>
      </c>
      <c r="D45" s="32" t="s">
        <v>343</v>
      </c>
      <c r="E45" s="32" t="s">
        <v>108</v>
      </c>
      <c r="F45" s="12" t="s">
        <v>2</v>
      </c>
    </row>
    <row r="46" spans="2:6" ht="25.5" hidden="1">
      <c r="B46" s="13" t="s">
        <v>104</v>
      </c>
      <c r="C46" s="13">
        <v>10</v>
      </c>
      <c r="D46" s="32" t="s">
        <v>343</v>
      </c>
      <c r="E46" s="32" t="s">
        <v>108</v>
      </c>
      <c r="F46" s="12" t="s">
        <v>2</v>
      </c>
    </row>
    <row r="47" spans="2:6" ht="25.5" hidden="1">
      <c r="B47" s="13" t="s">
        <v>105</v>
      </c>
      <c r="C47" s="13">
        <v>30</v>
      </c>
      <c r="D47" s="32" t="s">
        <v>343</v>
      </c>
      <c r="E47" s="32" t="s">
        <v>108</v>
      </c>
      <c r="F47" s="12" t="s">
        <v>2</v>
      </c>
    </row>
    <row r="48" spans="2:6" ht="25.5" hidden="1">
      <c r="B48" s="13" t="s">
        <v>106</v>
      </c>
      <c r="C48" s="13">
        <v>60</v>
      </c>
      <c r="D48" s="32" t="s">
        <v>343</v>
      </c>
      <c r="E48" s="32" t="s">
        <v>108</v>
      </c>
      <c r="F48" s="12" t="s">
        <v>2</v>
      </c>
    </row>
    <row r="49" spans="2:6" ht="25.5" hidden="1">
      <c r="B49" s="13" t="s">
        <v>107</v>
      </c>
      <c r="C49" s="13">
        <v>80</v>
      </c>
      <c r="D49" s="32" t="s">
        <v>343</v>
      </c>
      <c r="E49" s="32" t="s">
        <v>108</v>
      </c>
      <c r="F49" s="12" t="s">
        <v>2</v>
      </c>
    </row>
    <row r="50" spans="2:6" ht="25.5" hidden="1">
      <c r="B50" s="36" t="s">
        <v>230</v>
      </c>
      <c r="C50" s="32">
        <v>15</v>
      </c>
      <c r="D50" s="32" t="s">
        <v>343</v>
      </c>
      <c r="E50" s="32" t="s">
        <v>108</v>
      </c>
      <c r="F50" s="12" t="s">
        <v>2</v>
      </c>
    </row>
    <row r="51" spans="2:6" ht="25.5" hidden="1">
      <c r="B51" s="36" t="s">
        <v>231</v>
      </c>
      <c r="C51" s="32">
        <v>30</v>
      </c>
      <c r="D51" s="32" t="s">
        <v>343</v>
      </c>
      <c r="E51" s="32" t="s">
        <v>108</v>
      </c>
      <c r="F51" s="12" t="s">
        <v>2</v>
      </c>
    </row>
    <row r="52" spans="2:6" ht="25.5" hidden="1">
      <c r="B52" s="36" t="s">
        <v>232</v>
      </c>
      <c r="C52" s="32">
        <v>7.5</v>
      </c>
      <c r="D52" s="32" t="s">
        <v>343</v>
      </c>
      <c r="E52" s="32" t="s">
        <v>108</v>
      </c>
      <c r="F52" s="12" t="s">
        <v>2</v>
      </c>
    </row>
    <row r="53" spans="2:6" ht="25.5" hidden="1">
      <c r="B53" s="36" t="s">
        <v>233</v>
      </c>
      <c r="C53" s="32">
        <v>15</v>
      </c>
      <c r="D53" s="32" t="s">
        <v>343</v>
      </c>
      <c r="E53" s="32" t="s">
        <v>108</v>
      </c>
      <c r="F53" s="12" t="s">
        <v>2</v>
      </c>
    </row>
    <row r="54" spans="2:6" ht="12.75" hidden="1">
      <c r="B54" s="36" t="s">
        <v>234</v>
      </c>
      <c r="C54" s="32">
        <v>50</v>
      </c>
      <c r="D54" s="32" t="s">
        <v>343</v>
      </c>
      <c r="E54" s="32" t="s">
        <v>108</v>
      </c>
      <c r="F54" s="12" t="s">
        <v>2</v>
      </c>
    </row>
    <row r="55" spans="2:6" ht="25.5" hidden="1">
      <c r="B55" s="36" t="s">
        <v>235</v>
      </c>
      <c r="C55" s="32">
        <v>100</v>
      </c>
      <c r="D55" s="32" t="s">
        <v>343</v>
      </c>
      <c r="E55" s="32" t="s">
        <v>108</v>
      </c>
      <c r="F55" s="12" t="s">
        <v>2</v>
      </c>
    </row>
    <row r="56" spans="2:6" ht="12.75" hidden="1">
      <c r="B56" s="36" t="s">
        <v>236</v>
      </c>
      <c r="C56" s="32">
        <v>150</v>
      </c>
      <c r="D56" s="32" t="s">
        <v>343</v>
      </c>
      <c r="E56" s="32" t="s">
        <v>108</v>
      </c>
      <c r="F56" s="12" t="s">
        <v>2</v>
      </c>
    </row>
    <row r="57" spans="2:6" ht="12.75" hidden="1">
      <c r="B57" s="36" t="s">
        <v>237</v>
      </c>
      <c r="C57" s="32">
        <v>300</v>
      </c>
      <c r="D57" s="32" t="s">
        <v>343</v>
      </c>
      <c r="E57" s="32" t="s">
        <v>108</v>
      </c>
      <c r="F57" s="12" t="s">
        <v>2</v>
      </c>
    </row>
    <row r="58" spans="2:6" ht="12.75" hidden="1">
      <c r="B58" s="36" t="s">
        <v>238</v>
      </c>
      <c r="C58" s="32">
        <v>250</v>
      </c>
      <c r="D58" s="32" t="s">
        <v>343</v>
      </c>
      <c r="E58" s="32" t="s">
        <v>108</v>
      </c>
      <c r="F58" s="12" t="s">
        <v>2</v>
      </c>
    </row>
    <row r="59" spans="2:6" ht="12.75" hidden="1">
      <c r="B59" s="36" t="s">
        <v>239</v>
      </c>
      <c r="C59" s="32">
        <v>500</v>
      </c>
      <c r="D59" s="32" t="s">
        <v>343</v>
      </c>
      <c r="E59" s="32" t="s">
        <v>108</v>
      </c>
      <c r="F59" s="12" t="s">
        <v>2</v>
      </c>
    </row>
    <row r="60" spans="2:6" ht="25.5" hidden="1">
      <c r="B60" s="36" t="s">
        <v>240</v>
      </c>
      <c r="C60" s="32">
        <v>15</v>
      </c>
      <c r="D60" s="53" t="s">
        <v>353</v>
      </c>
      <c r="E60" s="53" t="s">
        <v>244</v>
      </c>
      <c r="F60" s="12" t="s">
        <v>2</v>
      </c>
    </row>
    <row r="61" spans="2:6" ht="25.5" hidden="1">
      <c r="B61" s="36" t="s">
        <v>241</v>
      </c>
      <c r="C61" s="32">
        <v>30</v>
      </c>
      <c r="D61" s="53" t="s">
        <v>353</v>
      </c>
      <c r="E61" s="53" t="s">
        <v>244</v>
      </c>
      <c r="F61" s="12" t="s">
        <v>2</v>
      </c>
    </row>
    <row r="62" spans="2:6" ht="38.25" hidden="1">
      <c r="B62" s="36" t="s">
        <v>242</v>
      </c>
      <c r="C62" s="32">
        <v>15</v>
      </c>
      <c r="D62" s="53" t="s">
        <v>353</v>
      </c>
      <c r="E62" s="53" t="s">
        <v>245</v>
      </c>
      <c r="F62" s="12" t="s">
        <v>2</v>
      </c>
    </row>
    <row r="63" spans="2:6" ht="38.25" hidden="1">
      <c r="B63" s="36" t="s">
        <v>243</v>
      </c>
      <c r="C63" s="32">
        <v>30</v>
      </c>
      <c r="D63" s="53" t="s">
        <v>353</v>
      </c>
      <c r="E63" s="53" t="s">
        <v>245</v>
      </c>
      <c r="F63" s="12" t="s">
        <v>2</v>
      </c>
    </row>
    <row r="65" spans="1:11" ht="12.75">
      <c r="A65" s="95" t="s">
        <v>301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</row>
    <row r="66" spans="1:11" ht="12.75">
      <c r="A66" s="20" t="s">
        <v>22</v>
      </c>
      <c r="B66" s="105">
        <f>สรุปภาระงานรวม!B9</f>
        <v>0</v>
      </c>
      <c r="C66" s="105"/>
      <c r="D66" s="98" t="s">
        <v>4</v>
      </c>
      <c r="E66" s="98"/>
      <c r="F66" s="68"/>
      <c r="G66" s="71">
        <f>SUM(G72:G816)+SUM(H72:H816)/26</f>
        <v>0</v>
      </c>
      <c r="H66" s="57"/>
      <c r="J66" s="16"/>
      <c r="K66" s="17"/>
    </row>
    <row r="67" spans="1:11" ht="12.75">
      <c r="A67" s="21" t="s">
        <v>21</v>
      </c>
      <c r="B67" s="96">
        <f>สรุปภาระงานรวม!B10</f>
        <v>0</v>
      </c>
      <c r="C67" s="96"/>
      <c r="D67" s="99"/>
      <c r="E67" s="99"/>
      <c r="F67" s="35"/>
      <c r="G67" s="104"/>
      <c r="H67" s="104"/>
      <c r="I67" s="104"/>
      <c r="J67" s="16"/>
      <c r="K67" s="17"/>
    </row>
    <row r="68" spans="1:11" ht="25.5">
      <c r="A68" s="21" t="s">
        <v>158</v>
      </c>
      <c r="B68" s="96">
        <f>สรุปภาระงานรวม!B11</f>
        <v>0</v>
      </c>
      <c r="C68" s="96"/>
      <c r="D68" s="18"/>
      <c r="E68" s="18"/>
      <c r="F68" s="18"/>
      <c r="G68" s="19"/>
      <c r="H68" s="19"/>
      <c r="I68" s="19"/>
      <c r="J68" s="19"/>
      <c r="K68" s="17"/>
    </row>
    <row r="70" spans="1:11" s="15" customFormat="1" ht="18" customHeight="1">
      <c r="A70" s="92" t="s">
        <v>1</v>
      </c>
      <c r="B70" s="92" t="s">
        <v>362</v>
      </c>
      <c r="C70" s="102" t="s">
        <v>337</v>
      </c>
      <c r="D70" s="102"/>
      <c r="E70" s="102"/>
      <c r="F70" s="102"/>
      <c r="G70" s="94" t="s">
        <v>7</v>
      </c>
      <c r="H70" s="103"/>
      <c r="I70" s="87" t="s">
        <v>345</v>
      </c>
      <c r="J70" s="88"/>
      <c r="K70" s="89"/>
    </row>
    <row r="71" spans="1:11" s="15" customFormat="1" ht="25.5" customHeight="1">
      <c r="A71" s="93"/>
      <c r="B71" s="93"/>
      <c r="C71" s="2" t="s">
        <v>7</v>
      </c>
      <c r="D71" s="94" t="s">
        <v>357</v>
      </c>
      <c r="E71" s="89"/>
      <c r="F71" s="11" t="s">
        <v>2</v>
      </c>
      <c r="G71" s="1" t="s">
        <v>15</v>
      </c>
      <c r="H71" s="10" t="s">
        <v>16</v>
      </c>
      <c r="I71" s="87" t="s">
        <v>5</v>
      </c>
      <c r="J71" s="89"/>
      <c r="K71" s="1" t="s">
        <v>3</v>
      </c>
    </row>
    <row r="72" spans="1:11" ht="51">
      <c r="A72" s="64"/>
      <c r="B72" s="4" t="s">
        <v>214</v>
      </c>
      <c r="C72" s="5">
        <f>IF(B72="งานวิจัยเดี่ยว ได้รับทุนภายในมหาวิทยาลัย (งบมากกว่า 50,000  บาท ให้ระบุงบประมาณ)",(6+ROUNDDOWN((E72-50000)/10000*0.1,1)),IF(B72="งานวิจัยเดี่ยว ได้รับทุนภายนอกมหาวิทยาลัย (งบมากกว่า 50,000  บาท ให้ระบุงบประมาณ)",(9+ROUNDDOWN((E72-50000)/10000*0.1,1)),IF(B72="งานวิจัยเดี่ยว ได้รับทุนต่างประเทศ (งบมากกว่า 50,000  บาท ให้ระบุงบประมาณ)",(12+ROUNDDOWN((E72-50000)/10000*0.1,1)),IF(B72="ชุดโครงการวิจัย ได้รับทุนภายในมหาวิทยาลัย (งบมากกว่า 50,000  บาท ให้ระบุงบประมาณ)",(9+ROUNDDOWN((E72-50000)/10000*0.1,1)),IF(B72="ชุดโครงการวิจัย ได้รับทุนภายนอกมหาวิทยาลัย (งบมากกว่า 50,000  บาท ให้ระบุงบประมาณ)",(13.5+ROUNDDOWN((E72-50000)/10000*0.1,1)),IF(B72="ชุดโครงการวิจัย ได้รับทุนต่างประเทศ (งบมากกว่า 50,000  บาท ให้ระบุงบประมาณ)",(18+ROUNDDOWN((E72-50000)/10000*0.1,1)),(VLOOKUP(B72,$B$2:$F$64,2,FALSE))))))))</f>
        <v>60</v>
      </c>
      <c r="D72" s="6" t="str">
        <f>VLOOKUP(B72,$B$2:$F$63,3,FALSE)</f>
        <v>ระบุจำนวนเรื่อง</v>
      </c>
      <c r="E72" s="7"/>
      <c r="F72" s="9" t="str">
        <f>VLOOKUP(B72,$B$2:$F$64,5,FALSE)</f>
        <v>ภาระงาน</v>
      </c>
      <c r="G72" s="8">
        <f>IF(D72="ระบุจำนวนงบประมาณ",C72,IF(AND(F72="ต่อสัปดาห์",D72&lt;&gt;"ระบุจำนวนงบประมาณ"),E72*C72,""))</f>
      </c>
      <c r="H72" s="8">
        <f>IF(F72="ภาระงาน",E72*C72,"")</f>
        <v>0</v>
      </c>
      <c r="I72" s="9" t="str">
        <f>VLOOKUP(B72,$B$2:$F$64,4,FALSE)</f>
        <v>ระบุเรื่อง</v>
      </c>
      <c r="J72" s="3"/>
      <c r="K72" s="3"/>
    </row>
  </sheetData>
  <sheetProtection/>
  <protectedRanges>
    <protectedRange password="CA39" sqref="K72:K531" name="ช่วง4"/>
    <protectedRange password="CA39" sqref="J72:J531" name="ช่วง3"/>
    <protectedRange password="CA39" sqref="E72:E531" name="ช่วง2"/>
    <protectedRange password="CA39" sqref="A72:A531" name="ช่วง1"/>
  </protectedRanges>
  <mergeCells count="14">
    <mergeCell ref="B67:C67"/>
    <mergeCell ref="D67:E67"/>
    <mergeCell ref="G67:I67"/>
    <mergeCell ref="B68:C68"/>
    <mergeCell ref="A65:K65"/>
    <mergeCell ref="B66:C66"/>
    <mergeCell ref="D66:E66"/>
    <mergeCell ref="A70:A71"/>
    <mergeCell ref="B70:B71"/>
    <mergeCell ref="D71:E71"/>
    <mergeCell ref="I71:J71"/>
    <mergeCell ref="C70:F70"/>
    <mergeCell ref="G70:H70"/>
    <mergeCell ref="I70:K70"/>
  </mergeCells>
  <dataValidations count="1">
    <dataValidation type="list" allowBlank="1" showInputMessage="1" showErrorMessage="1" sqref="B72">
      <formula1>INDIRECT(ภาระงานวิจัย)</formula1>
    </dataValidation>
  </dataValidations>
  <printOptions/>
  <pageMargins left="0.1968503937007874" right="0.1968503937007874" top="0.4330708661417323" bottom="0.35433070866141736" header="0.15748031496062992" footer="0.15748031496062992"/>
  <pageSetup fitToHeight="5" fitToWidth="1" horizontalDpi="600" verticalDpi="600" orientation="landscape" paperSize="9" scale="83" r:id="rId1"/>
  <headerFooter alignWithMargins="0">
    <oddFooter>&amp;L&amp;Z&amp;F : แผ่นงาน ; 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50"/>
  <sheetViews>
    <sheetView zoomScalePageLayoutView="0" workbookViewId="0" topLeftCell="A43">
      <selection activeCell="E50" sqref="E50"/>
    </sheetView>
  </sheetViews>
  <sheetFormatPr defaultColWidth="9.140625" defaultRowHeight="12.75"/>
  <cols>
    <col min="1" max="1" width="12.140625" style="12" customWidth="1"/>
    <col min="2" max="2" width="44.421875" style="12" customWidth="1"/>
    <col min="3" max="3" width="10.00390625" style="12" hidden="1" customWidth="1"/>
    <col min="4" max="4" width="17.140625" style="12" customWidth="1"/>
    <col min="5" max="5" width="10.00390625" style="12" customWidth="1"/>
    <col min="6" max="6" width="10.00390625" style="12" hidden="1" customWidth="1"/>
    <col min="7" max="8" width="10.00390625" style="12" customWidth="1"/>
    <col min="9" max="9" width="17.140625" style="12" customWidth="1"/>
    <col min="10" max="10" width="35.7109375" style="12" customWidth="1"/>
    <col min="11" max="11" width="19.28125" style="12" customWidth="1"/>
    <col min="12" max="12" width="16.00390625" style="12" customWidth="1"/>
    <col min="13" max="16384" width="9.140625" style="12" customWidth="1"/>
  </cols>
  <sheetData>
    <row r="1" spans="2:6" ht="25.5" hidden="1">
      <c r="B1" s="12" t="s">
        <v>20</v>
      </c>
      <c r="C1" s="12" t="s">
        <v>66</v>
      </c>
      <c r="D1" s="12" t="s">
        <v>67</v>
      </c>
      <c r="F1" s="12" t="s">
        <v>6</v>
      </c>
    </row>
    <row r="2" spans="2:6" ht="38.25" hidden="1">
      <c r="B2" s="13" t="s">
        <v>181</v>
      </c>
      <c r="C2" s="13">
        <v>2</v>
      </c>
      <c r="D2" s="37" t="s">
        <v>340</v>
      </c>
      <c r="E2" s="12" t="s">
        <v>98</v>
      </c>
      <c r="F2" s="12" t="s">
        <v>2</v>
      </c>
    </row>
    <row r="3" spans="2:6" ht="38.25" hidden="1">
      <c r="B3" s="13" t="s">
        <v>182</v>
      </c>
      <c r="C3" s="13">
        <v>1</v>
      </c>
      <c r="D3" s="37" t="s">
        <v>340</v>
      </c>
      <c r="E3" s="12" t="s">
        <v>98</v>
      </c>
      <c r="F3" s="12" t="s">
        <v>2</v>
      </c>
    </row>
    <row r="4" spans="2:6" ht="38.25" hidden="1">
      <c r="B4" s="13" t="s">
        <v>70</v>
      </c>
      <c r="C4" s="13">
        <v>1</v>
      </c>
      <c r="D4" s="37" t="s">
        <v>340</v>
      </c>
      <c r="E4" s="12" t="s">
        <v>98</v>
      </c>
      <c r="F4" s="12" t="s">
        <v>2</v>
      </c>
    </row>
    <row r="5" spans="2:6" ht="38.25" hidden="1">
      <c r="B5" s="13" t="s">
        <v>183</v>
      </c>
      <c r="C5" s="13">
        <v>3</v>
      </c>
      <c r="D5" s="37" t="s">
        <v>354</v>
      </c>
      <c r="E5" s="12" t="s">
        <v>98</v>
      </c>
      <c r="F5" s="12" t="s">
        <v>2</v>
      </c>
    </row>
    <row r="6" spans="2:6" ht="38.25" hidden="1">
      <c r="B6" s="13" t="s">
        <v>96</v>
      </c>
      <c r="C6" s="13">
        <v>1</v>
      </c>
      <c r="D6" s="37" t="s">
        <v>354</v>
      </c>
      <c r="E6" s="12" t="s">
        <v>98</v>
      </c>
      <c r="F6" s="12" t="s">
        <v>2</v>
      </c>
    </row>
    <row r="7" spans="2:6" ht="25.5" hidden="1">
      <c r="B7" s="13" t="s">
        <v>71</v>
      </c>
      <c r="C7" s="13">
        <v>3</v>
      </c>
      <c r="D7" s="37" t="s">
        <v>343</v>
      </c>
      <c r="E7" s="12" t="s">
        <v>100</v>
      </c>
      <c r="F7" s="12" t="s">
        <v>2</v>
      </c>
    </row>
    <row r="8" spans="2:6" ht="25.5" hidden="1">
      <c r="B8" s="13" t="s">
        <v>72</v>
      </c>
      <c r="C8" s="13">
        <v>1</v>
      </c>
      <c r="D8" s="37" t="s">
        <v>343</v>
      </c>
      <c r="E8" s="12" t="s">
        <v>100</v>
      </c>
      <c r="F8" s="12" t="s">
        <v>2</v>
      </c>
    </row>
    <row r="9" spans="2:6" ht="25.5" hidden="1">
      <c r="B9" s="13" t="s">
        <v>184</v>
      </c>
      <c r="C9" s="13">
        <v>1</v>
      </c>
      <c r="D9" s="37" t="s">
        <v>343</v>
      </c>
      <c r="E9" s="12" t="s">
        <v>100</v>
      </c>
      <c r="F9" s="12" t="s">
        <v>2</v>
      </c>
    </row>
    <row r="10" spans="2:6" ht="25.5" hidden="1">
      <c r="B10" s="13" t="s">
        <v>185</v>
      </c>
      <c r="C10" s="13">
        <v>15</v>
      </c>
      <c r="D10" s="37" t="s">
        <v>352</v>
      </c>
      <c r="E10" s="12" t="s">
        <v>100</v>
      </c>
      <c r="F10" s="12" t="s">
        <v>2</v>
      </c>
    </row>
    <row r="11" spans="2:6" ht="25.5" hidden="1">
      <c r="B11" s="13" t="s">
        <v>186</v>
      </c>
      <c r="C11" s="13">
        <v>7.5</v>
      </c>
      <c r="D11" s="37" t="s">
        <v>352</v>
      </c>
      <c r="E11" s="12" t="s">
        <v>100</v>
      </c>
      <c r="F11" s="12" t="s">
        <v>2</v>
      </c>
    </row>
    <row r="12" spans="2:6" ht="25.5" hidden="1">
      <c r="B12" s="13" t="s">
        <v>73</v>
      </c>
      <c r="C12" s="13">
        <v>20</v>
      </c>
      <c r="D12" s="37" t="s">
        <v>352</v>
      </c>
      <c r="E12" s="12" t="s">
        <v>100</v>
      </c>
      <c r="F12" s="12" t="s">
        <v>2</v>
      </c>
    </row>
    <row r="13" spans="2:6" ht="25.5" hidden="1">
      <c r="B13" s="13" t="s">
        <v>74</v>
      </c>
      <c r="C13" s="13">
        <v>10</v>
      </c>
      <c r="D13" s="37" t="s">
        <v>352</v>
      </c>
      <c r="E13" s="12" t="s">
        <v>100</v>
      </c>
      <c r="F13" s="12" t="s">
        <v>2</v>
      </c>
    </row>
    <row r="14" spans="2:6" ht="25.5" hidden="1">
      <c r="B14" s="13" t="s">
        <v>75</v>
      </c>
      <c r="C14" s="14">
        <v>30</v>
      </c>
      <c r="D14" s="37" t="s">
        <v>352</v>
      </c>
      <c r="E14" s="12" t="s">
        <v>100</v>
      </c>
      <c r="F14" s="12" t="s">
        <v>2</v>
      </c>
    </row>
    <row r="15" spans="2:6" ht="25.5" hidden="1">
      <c r="B15" s="13" t="s">
        <v>76</v>
      </c>
      <c r="C15" s="14">
        <v>15</v>
      </c>
      <c r="D15" s="37" t="s">
        <v>352</v>
      </c>
      <c r="E15" s="12" t="s">
        <v>100</v>
      </c>
      <c r="F15" s="12" t="s">
        <v>2</v>
      </c>
    </row>
    <row r="16" spans="2:6" ht="38.25" hidden="1">
      <c r="B16" s="14" t="s">
        <v>77</v>
      </c>
      <c r="C16" s="14">
        <v>30</v>
      </c>
      <c r="D16" s="37" t="s">
        <v>344</v>
      </c>
      <c r="E16" s="12" t="s">
        <v>98</v>
      </c>
      <c r="F16" s="12" t="s">
        <v>2</v>
      </c>
    </row>
    <row r="17" spans="2:6" ht="38.25" hidden="1">
      <c r="B17" s="14" t="s">
        <v>78</v>
      </c>
      <c r="C17" s="14">
        <v>60</v>
      </c>
      <c r="D17" s="37" t="s">
        <v>344</v>
      </c>
      <c r="E17" s="12" t="s">
        <v>98</v>
      </c>
      <c r="F17" s="12" t="s">
        <v>2</v>
      </c>
    </row>
    <row r="18" spans="2:6" ht="38.25" hidden="1">
      <c r="B18" s="14" t="s">
        <v>79</v>
      </c>
      <c r="C18" s="14">
        <v>120</v>
      </c>
      <c r="D18" s="37" t="s">
        <v>344</v>
      </c>
      <c r="E18" s="12" t="s">
        <v>98</v>
      </c>
      <c r="F18" s="12" t="s">
        <v>2</v>
      </c>
    </row>
    <row r="19" spans="2:6" ht="38.25" hidden="1">
      <c r="B19" s="14" t="s">
        <v>187</v>
      </c>
      <c r="C19" s="14">
        <v>50</v>
      </c>
      <c r="D19" s="37" t="s">
        <v>344</v>
      </c>
      <c r="E19" s="12" t="s">
        <v>98</v>
      </c>
      <c r="F19" s="12" t="s">
        <v>2</v>
      </c>
    </row>
    <row r="20" spans="2:6" ht="38.25" hidden="1">
      <c r="B20" s="14" t="s">
        <v>188</v>
      </c>
      <c r="C20" s="14">
        <v>100</v>
      </c>
      <c r="D20" s="37" t="s">
        <v>344</v>
      </c>
      <c r="E20" s="12" t="s">
        <v>98</v>
      </c>
      <c r="F20" s="12" t="s">
        <v>2</v>
      </c>
    </row>
    <row r="21" spans="2:6" ht="38.25" hidden="1">
      <c r="B21" s="14" t="s">
        <v>80</v>
      </c>
      <c r="C21" s="14">
        <v>200</v>
      </c>
      <c r="D21" s="37" t="s">
        <v>344</v>
      </c>
      <c r="E21" s="12" t="s">
        <v>98</v>
      </c>
      <c r="F21" s="12" t="s">
        <v>2</v>
      </c>
    </row>
    <row r="22" spans="2:6" ht="38.25" hidden="1">
      <c r="B22" s="14" t="s">
        <v>81</v>
      </c>
      <c r="C22" s="14">
        <v>30</v>
      </c>
      <c r="D22" s="37" t="s">
        <v>344</v>
      </c>
      <c r="E22" s="12" t="s">
        <v>98</v>
      </c>
      <c r="F22" s="12" t="s">
        <v>2</v>
      </c>
    </row>
    <row r="23" spans="2:6" ht="38.25" hidden="1">
      <c r="B23" s="14" t="s">
        <v>189</v>
      </c>
      <c r="C23" s="14">
        <v>2</v>
      </c>
      <c r="D23" s="37" t="s">
        <v>340</v>
      </c>
      <c r="E23" s="12" t="s">
        <v>98</v>
      </c>
      <c r="F23" s="12" t="s">
        <v>2</v>
      </c>
    </row>
    <row r="24" spans="2:6" ht="38.25" hidden="1">
      <c r="B24" s="14" t="s">
        <v>190</v>
      </c>
      <c r="C24" s="14">
        <v>1</v>
      </c>
      <c r="D24" s="37" t="s">
        <v>340</v>
      </c>
      <c r="E24" s="12" t="s">
        <v>98</v>
      </c>
      <c r="F24" s="12" t="s">
        <v>2</v>
      </c>
    </row>
    <row r="25" spans="2:6" ht="38.25" hidden="1">
      <c r="B25" s="14" t="s">
        <v>82</v>
      </c>
      <c r="C25" s="14">
        <v>1</v>
      </c>
      <c r="D25" s="37" t="s">
        <v>340</v>
      </c>
      <c r="E25" s="12" t="s">
        <v>98</v>
      </c>
      <c r="F25" s="12" t="s">
        <v>2</v>
      </c>
    </row>
    <row r="26" spans="2:6" ht="25.5" hidden="1">
      <c r="B26" s="14" t="s">
        <v>83</v>
      </c>
      <c r="C26" s="14">
        <v>3</v>
      </c>
      <c r="D26" s="37" t="s">
        <v>343</v>
      </c>
      <c r="E26" s="12" t="s">
        <v>100</v>
      </c>
      <c r="F26" s="12" t="s">
        <v>2</v>
      </c>
    </row>
    <row r="27" spans="2:6" ht="25.5" hidden="1">
      <c r="B27" s="14" t="s">
        <v>84</v>
      </c>
      <c r="C27" s="14">
        <v>1</v>
      </c>
      <c r="D27" s="37" t="s">
        <v>343</v>
      </c>
      <c r="E27" s="12" t="s">
        <v>100</v>
      </c>
      <c r="F27" s="12" t="s">
        <v>2</v>
      </c>
    </row>
    <row r="28" spans="2:6" ht="25.5" hidden="1">
      <c r="B28" s="14" t="s">
        <v>85</v>
      </c>
      <c r="C28" s="14">
        <v>2</v>
      </c>
      <c r="D28" s="37" t="s">
        <v>343</v>
      </c>
      <c r="E28" s="12" t="s">
        <v>100</v>
      </c>
      <c r="F28" s="12" t="s">
        <v>2</v>
      </c>
    </row>
    <row r="29" spans="2:6" ht="25.5" hidden="1">
      <c r="B29" s="14" t="s">
        <v>86</v>
      </c>
      <c r="C29" s="14">
        <v>3</v>
      </c>
      <c r="D29" s="37" t="s">
        <v>355</v>
      </c>
      <c r="E29" s="12" t="s">
        <v>100</v>
      </c>
      <c r="F29" s="12" t="s">
        <v>2</v>
      </c>
    </row>
    <row r="30" spans="2:6" ht="25.5" hidden="1">
      <c r="B30" s="14" t="s">
        <v>87</v>
      </c>
      <c r="C30" s="14">
        <v>5</v>
      </c>
      <c r="D30" s="37" t="s">
        <v>355</v>
      </c>
      <c r="E30" s="12" t="s">
        <v>100</v>
      </c>
      <c r="F30" s="12" t="s">
        <v>2</v>
      </c>
    </row>
    <row r="31" spans="2:6" ht="25.5" hidden="1">
      <c r="B31" s="14" t="s">
        <v>88</v>
      </c>
      <c r="C31" s="14">
        <v>10</v>
      </c>
      <c r="D31" s="37" t="s">
        <v>350</v>
      </c>
      <c r="E31" s="12" t="s">
        <v>100</v>
      </c>
      <c r="F31" s="12" t="s">
        <v>2</v>
      </c>
    </row>
    <row r="32" spans="2:6" ht="25.5" hidden="1">
      <c r="B32" s="14" t="s">
        <v>99</v>
      </c>
      <c r="C32" s="14">
        <v>2</v>
      </c>
      <c r="D32" s="37" t="s">
        <v>344</v>
      </c>
      <c r="E32" s="12" t="s">
        <v>100</v>
      </c>
      <c r="F32" s="12" t="s">
        <v>2</v>
      </c>
    </row>
    <row r="33" spans="2:6" ht="25.5" hidden="1">
      <c r="B33" s="14" t="s">
        <v>89</v>
      </c>
      <c r="C33" s="14">
        <v>5</v>
      </c>
      <c r="D33" s="37" t="s">
        <v>341</v>
      </c>
      <c r="E33" s="12" t="s">
        <v>100</v>
      </c>
      <c r="F33" s="12" t="s">
        <v>2</v>
      </c>
    </row>
    <row r="34" spans="2:6" ht="25.5" hidden="1">
      <c r="B34" s="14" t="s">
        <v>90</v>
      </c>
      <c r="C34" s="14">
        <v>10</v>
      </c>
      <c r="D34" s="37" t="s">
        <v>341</v>
      </c>
      <c r="E34" s="12" t="s">
        <v>100</v>
      </c>
      <c r="F34" s="12" t="s">
        <v>2</v>
      </c>
    </row>
    <row r="35" spans="2:6" ht="25.5" hidden="1">
      <c r="B35" s="14" t="s">
        <v>91</v>
      </c>
      <c r="C35" s="14">
        <v>15</v>
      </c>
      <c r="D35" s="37" t="s">
        <v>341</v>
      </c>
      <c r="E35" s="12" t="s">
        <v>100</v>
      </c>
      <c r="F35" s="12" t="s">
        <v>2</v>
      </c>
    </row>
    <row r="36" spans="2:6" ht="38.25" hidden="1">
      <c r="B36" s="14" t="s">
        <v>92</v>
      </c>
      <c r="C36" s="14">
        <v>1</v>
      </c>
      <c r="D36" s="37" t="s">
        <v>340</v>
      </c>
      <c r="E36" s="12" t="s">
        <v>98</v>
      </c>
      <c r="F36" s="12" t="s">
        <v>2</v>
      </c>
    </row>
    <row r="37" spans="2:6" ht="38.25" hidden="1">
      <c r="B37" s="14" t="s">
        <v>93</v>
      </c>
      <c r="C37" s="14">
        <v>1</v>
      </c>
      <c r="D37" s="37" t="s">
        <v>340</v>
      </c>
      <c r="E37" s="12" t="s">
        <v>98</v>
      </c>
      <c r="F37" s="12" t="s">
        <v>2</v>
      </c>
    </row>
    <row r="38" spans="2:6" ht="38.25" hidden="1">
      <c r="B38" s="14" t="s">
        <v>94</v>
      </c>
      <c r="C38" s="14">
        <v>1</v>
      </c>
      <c r="D38" s="37" t="s">
        <v>340</v>
      </c>
      <c r="E38" s="12" t="s">
        <v>98</v>
      </c>
      <c r="F38" s="12" t="s">
        <v>2</v>
      </c>
    </row>
    <row r="39" spans="2:6" ht="38.25" hidden="1">
      <c r="B39" s="14" t="s">
        <v>191</v>
      </c>
      <c r="C39" s="14">
        <v>1</v>
      </c>
      <c r="D39" s="37" t="s">
        <v>340</v>
      </c>
      <c r="E39" s="12" t="s">
        <v>98</v>
      </c>
      <c r="F39" s="12" t="s">
        <v>2</v>
      </c>
    </row>
    <row r="40" spans="2:6" ht="38.25" hidden="1">
      <c r="B40" s="14" t="s">
        <v>95</v>
      </c>
      <c r="C40" s="14">
        <v>1</v>
      </c>
      <c r="D40" s="37" t="s">
        <v>340</v>
      </c>
      <c r="E40" s="12" t="s">
        <v>98</v>
      </c>
      <c r="F40" s="12" t="s">
        <v>2</v>
      </c>
    </row>
    <row r="41" spans="2:6" ht="38.25" hidden="1">
      <c r="B41" s="14" t="s">
        <v>192</v>
      </c>
      <c r="C41" s="14">
        <v>1</v>
      </c>
      <c r="D41" s="37" t="s">
        <v>340</v>
      </c>
      <c r="E41" s="12" t="s">
        <v>98</v>
      </c>
      <c r="F41" s="12" t="s">
        <v>2</v>
      </c>
    </row>
    <row r="42" ht="12.75" hidden="1"/>
    <row r="43" spans="1:11" ht="12.75">
      <c r="A43" s="95" t="s">
        <v>302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</row>
    <row r="44" spans="1:11" ht="12.75" customHeight="1">
      <c r="A44" s="20" t="s">
        <v>22</v>
      </c>
      <c r="B44" s="96">
        <f>สรุปภาระงานรวม!B9</f>
        <v>0</v>
      </c>
      <c r="C44" s="96"/>
      <c r="D44" s="98" t="s">
        <v>4</v>
      </c>
      <c r="E44" s="98"/>
      <c r="F44" s="68"/>
      <c r="G44" s="58" t="e">
        <f>SUM(G50:G763)+SUM(H50:H763)/26</f>
        <v>#N/A</v>
      </c>
      <c r="H44" s="57"/>
      <c r="J44" s="16"/>
      <c r="K44" s="17"/>
    </row>
    <row r="45" spans="1:11" ht="12.75" customHeight="1">
      <c r="A45" s="21" t="s">
        <v>21</v>
      </c>
      <c r="B45" s="96">
        <f>สรุปภาระงานรวม!B10</f>
        <v>0</v>
      </c>
      <c r="C45" s="96"/>
      <c r="D45" s="99"/>
      <c r="E45" s="99"/>
      <c r="F45" s="35"/>
      <c r="G45" s="104"/>
      <c r="H45" s="104"/>
      <c r="I45" s="104"/>
      <c r="J45" s="16"/>
      <c r="K45" s="17"/>
    </row>
    <row r="46" spans="1:11" ht="12.75" customHeight="1">
      <c r="A46" s="21" t="s">
        <v>158</v>
      </c>
      <c r="B46" s="96">
        <f>สรุปภาระงานรวม!B11</f>
        <v>0</v>
      </c>
      <c r="C46" s="96"/>
      <c r="D46" s="18"/>
      <c r="E46" s="18"/>
      <c r="F46" s="18"/>
      <c r="G46" s="19"/>
      <c r="H46" s="19"/>
      <c r="I46" s="19"/>
      <c r="J46" s="19"/>
      <c r="K46" s="17"/>
    </row>
    <row r="48" spans="1:11" s="15" customFormat="1" ht="12.75">
      <c r="A48" s="92" t="s">
        <v>1</v>
      </c>
      <c r="B48" s="92" t="s">
        <v>361</v>
      </c>
      <c r="C48" s="102" t="s">
        <v>337</v>
      </c>
      <c r="D48" s="102"/>
      <c r="E48" s="102"/>
      <c r="F48" s="102"/>
      <c r="G48" s="87" t="s">
        <v>7</v>
      </c>
      <c r="H48" s="89"/>
      <c r="I48" s="87" t="s">
        <v>345</v>
      </c>
      <c r="J48" s="88"/>
      <c r="K48" s="89"/>
    </row>
    <row r="49" spans="1:11" s="15" customFormat="1" ht="27.75" customHeight="1">
      <c r="A49" s="93"/>
      <c r="B49" s="93"/>
      <c r="C49" s="2" t="s">
        <v>7</v>
      </c>
      <c r="D49" s="94" t="s">
        <v>357</v>
      </c>
      <c r="E49" s="89"/>
      <c r="F49" s="11" t="s">
        <v>2</v>
      </c>
      <c r="G49" s="1" t="s">
        <v>15</v>
      </c>
      <c r="H49" s="10" t="s">
        <v>16</v>
      </c>
      <c r="I49" s="87" t="s">
        <v>5</v>
      </c>
      <c r="J49" s="89"/>
      <c r="K49" s="1" t="s">
        <v>3</v>
      </c>
    </row>
    <row r="50" spans="1:11" ht="12.75">
      <c r="A50" s="64"/>
      <c r="B50" s="4" t="s">
        <v>20</v>
      </c>
      <c r="C50" s="5" t="e">
        <f>VLOOKUP(B50,$B$2:$F$42,2,FALSE)</f>
        <v>#N/A</v>
      </c>
      <c r="D50" s="6" t="e">
        <f>VLOOKUP(B50,$B$2:$F$42,3,FALSE)</f>
        <v>#N/A</v>
      </c>
      <c r="E50" s="7"/>
      <c r="F50" s="9" t="e">
        <f>VLOOKUP(B50,$B$2:$F$42,5,FALSE)</f>
        <v>#N/A</v>
      </c>
      <c r="G50" s="8" t="e">
        <f>IF(F50="ต่อสัปดาห์",E50*C50,"")</f>
        <v>#N/A</v>
      </c>
      <c r="H50" s="8" t="e">
        <f>IF(F50="ภาระงาน",E50*C50,"")</f>
        <v>#N/A</v>
      </c>
      <c r="I50" s="9" t="e">
        <f>VLOOKUP(B50,$B$2:$F$42,4,FALSE)</f>
        <v>#N/A</v>
      </c>
      <c r="J50" s="3"/>
      <c r="K50" s="3"/>
    </row>
  </sheetData>
  <sheetProtection/>
  <protectedRanges>
    <protectedRange password="CA39" sqref="K52:K478 K50" name="ช่วง4"/>
    <protectedRange password="CA39" sqref="J52:J478 J50" name="ช่วง3"/>
    <protectedRange password="CA39" sqref="E52:E478 E50" name="ช่วง2"/>
    <protectedRange password="CA39" sqref="A52:A478 A50" name="ช่วง1"/>
  </protectedRanges>
  <mergeCells count="14">
    <mergeCell ref="B45:C45"/>
    <mergeCell ref="D45:E45"/>
    <mergeCell ref="G45:I45"/>
    <mergeCell ref="B46:C46"/>
    <mergeCell ref="A43:K43"/>
    <mergeCell ref="B44:C44"/>
    <mergeCell ref="D44:E44"/>
    <mergeCell ref="A48:A49"/>
    <mergeCell ref="B48:B49"/>
    <mergeCell ref="D49:E49"/>
    <mergeCell ref="I49:J49"/>
    <mergeCell ref="G48:H48"/>
    <mergeCell ref="C48:F48"/>
    <mergeCell ref="I48:K48"/>
  </mergeCells>
  <dataValidations count="1">
    <dataValidation type="list" allowBlank="1" showInputMessage="1" showErrorMessage="1" sqref="B50">
      <formula1>INDIRECT(ภาระงานบริการวิชาการแก่สังคม)</formula1>
    </dataValidation>
  </dataValidations>
  <printOptions/>
  <pageMargins left="0.1968503937007874" right="0.1968503937007874" top="0.4330708661417323" bottom="0.35433070866141736" header="0.15748031496062992" footer="0.15748031496062992"/>
  <pageSetup fitToHeight="5" fitToWidth="1" horizontalDpi="600" verticalDpi="600" orientation="landscape" paperSize="9" scale="83" r:id="rId1"/>
  <headerFooter alignWithMargins="0">
    <oddFooter>&amp;L&amp;Z&amp;F : แผ่นงาน ; 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11"/>
  <sheetViews>
    <sheetView zoomScalePageLayoutView="0" workbookViewId="0" topLeftCell="A4">
      <selection activeCell="A11" sqref="A11:E11"/>
    </sheetView>
  </sheetViews>
  <sheetFormatPr defaultColWidth="9.140625" defaultRowHeight="12.75"/>
  <cols>
    <col min="1" max="1" width="12.28125" style="12" customWidth="1"/>
    <col min="2" max="2" width="45.57421875" style="12" customWidth="1"/>
    <col min="3" max="3" width="10.140625" style="12" hidden="1" customWidth="1"/>
    <col min="4" max="4" width="17.421875" style="12" customWidth="1"/>
    <col min="5" max="5" width="10.140625" style="12" customWidth="1"/>
    <col min="6" max="6" width="10.140625" style="12" hidden="1" customWidth="1"/>
    <col min="7" max="8" width="10.140625" style="12" customWidth="1"/>
    <col min="9" max="9" width="12.421875" style="12" customWidth="1"/>
    <col min="10" max="10" width="37.7109375" style="12" customWidth="1"/>
    <col min="11" max="11" width="20.140625" style="12" customWidth="1"/>
    <col min="12" max="12" width="16.00390625" style="12" customWidth="1"/>
    <col min="13" max="16384" width="9.140625" style="12" customWidth="1"/>
  </cols>
  <sheetData>
    <row r="1" spans="2:6" ht="25.5" hidden="1">
      <c r="B1" s="12" t="s">
        <v>8</v>
      </c>
      <c r="C1" s="12" t="s">
        <v>66</v>
      </c>
      <c r="D1" s="12" t="s">
        <v>67</v>
      </c>
      <c r="F1" s="12" t="s">
        <v>6</v>
      </c>
    </row>
    <row r="2" spans="2:6" ht="38.25" hidden="1">
      <c r="B2" s="13" t="s">
        <v>68</v>
      </c>
      <c r="C2" s="13">
        <v>1</v>
      </c>
      <c r="D2" s="37" t="s">
        <v>340</v>
      </c>
      <c r="E2" s="12" t="s">
        <v>69</v>
      </c>
      <c r="F2" s="12" t="s">
        <v>2</v>
      </c>
    </row>
    <row r="3" ht="12.75" hidden="1"/>
    <row r="4" spans="1:11" ht="12.75">
      <c r="A4" s="95" t="s">
        <v>303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2.75" customHeight="1">
      <c r="A5" s="20" t="s">
        <v>22</v>
      </c>
      <c r="B5" s="96">
        <f>สรุปภาระงานรวม!B9</f>
        <v>0</v>
      </c>
      <c r="C5" s="96"/>
      <c r="D5" s="100" t="s">
        <v>4</v>
      </c>
      <c r="E5" s="101"/>
      <c r="F5" s="22"/>
      <c r="G5" s="107" t="e">
        <f>SUM(G11:G763)+SUM(H11:H763)/26</f>
        <v>#N/A</v>
      </c>
      <c r="H5" s="107"/>
      <c r="I5" s="107"/>
      <c r="J5" s="16"/>
      <c r="K5" s="17"/>
    </row>
    <row r="6" spans="1:11" ht="12.75" customHeight="1">
      <c r="A6" s="21" t="s">
        <v>21</v>
      </c>
      <c r="B6" s="96">
        <f>สรุปภาระงานรวม!B10</f>
        <v>0</v>
      </c>
      <c r="C6" s="96"/>
      <c r="D6" s="99"/>
      <c r="E6" s="99"/>
      <c r="F6" s="35"/>
      <c r="G6" s="104"/>
      <c r="H6" s="104"/>
      <c r="I6" s="104"/>
      <c r="J6" s="16"/>
      <c r="K6" s="17"/>
    </row>
    <row r="7" spans="1:11" ht="12.75" customHeight="1">
      <c r="A7" s="21" t="s">
        <v>158</v>
      </c>
      <c r="B7" s="96">
        <f>สรุปภาระงานรวม!B11</f>
        <v>0</v>
      </c>
      <c r="C7" s="96"/>
      <c r="D7" s="18"/>
      <c r="E7" s="18"/>
      <c r="F7" s="18"/>
      <c r="G7" s="19"/>
      <c r="H7" s="19"/>
      <c r="I7" s="19"/>
      <c r="J7" s="19"/>
      <c r="K7" s="17"/>
    </row>
    <row r="9" spans="1:11" s="15" customFormat="1" ht="12.75">
      <c r="A9" s="92" t="s">
        <v>1</v>
      </c>
      <c r="B9" s="92" t="s">
        <v>360</v>
      </c>
      <c r="C9" s="102" t="s">
        <v>337</v>
      </c>
      <c r="D9" s="102"/>
      <c r="E9" s="102"/>
      <c r="F9" s="102"/>
      <c r="G9" s="106" t="s">
        <v>7</v>
      </c>
      <c r="H9" s="103"/>
      <c r="I9" s="87" t="s">
        <v>345</v>
      </c>
      <c r="J9" s="88"/>
      <c r="K9" s="89"/>
    </row>
    <row r="10" spans="1:11" s="15" customFormat="1" ht="28.5" customHeight="1">
      <c r="A10" s="93"/>
      <c r="B10" s="93"/>
      <c r="C10" s="2" t="s">
        <v>7</v>
      </c>
      <c r="D10" s="94" t="s">
        <v>357</v>
      </c>
      <c r="E10" s="89"/>
      <c r="F10" s="11" t="s">
        <v>2</v>
      </c>
      <c r="G10" s="1" t="s">
        <v>15</v>
      </c>
      <c r="H10" s="10" t="s">
        <v>16</v>
      </c>
      <c r="I10" s="87" t="s">
        <v>5</v>
      </c>
      <c r="J10" s="89"/>
      <c r="K10" s="1" t="s">
        <v>3</v>
      </c>
    </row>
    <row r="11" spans="1:11" ht="12.75">
      <c r="A11" s="3"/>
      <c r="B11" s="4" t="s">
        <v>8</v>
      </c>
      <c r="C11" s="5" t="e">
        <f>VLOOKUP(B11,$B$2:$F$3,2,FALSE)</f>
        <v>#N/A</v>
      </c>
      <c r="D11" s="6" t="e">
        <f>VLOOKUP(B11,$B$2:$F$2,3,FALSE)</f>
        <v>#N/A</v>
      </c>
      <c r="E11" s="7"/>
      <c r="F11" s="9" t="e">
        <f>VLOOKUP(B11,$B$2:$F$3,5,FALSE)</f>
        <v>#N/A</v>
      </c>
      <c r="G11" s="8" t="e">
        <f>IF(F11="ต่อสัปดาห์",E11*C11,"")</f>
        <v>#N/A</v>
      </c>
      <c r="H11" s="8" t="e">
        <f>IF(F11="ภาระงาน",E11*C11,"")</f>
        <v>#N/A</v>
      </c>
      <c r="I11" s="9" t="e">
        <f>VLOOKUP(B11,$B$2:$F$3,4,FALSE)</f>
        <v>#N/A</v>
      </c>
      <c r="J11" s="3"/>
      <c r="K11" s="3"/>
    </row>
  </sheetData>
  <sheetProtection/>
  <protectedRanges>
    <protectedRange password="CA39" sqref="K11:K478" name="ช่วง4"/>
    <protectedRange password="CA39" sqref="J11:J478" name="ช่วง3"/>
    <protectedRange password="CA39" sqref="E11:E478" name="ช่วง2"/>
    <protectedRange password="CA39" sqref="A11:A478" name="ช่วง1"/>
  </protectedRanges>
  <mergeCells count="15">
    <mergeCell ref="B6:C6"/>
    <mergeCell ref="D6:E6"/>
    <mergeCell ref="G6:I6"/>
    <mergeCell ref="B7:C7"/>
    <mergeCell ref="A4:K4"/>
    <mergeCell ref="B5:C5"/>
    <mergeCell ref="D5:E5"/>
    <mergeCell ref="G5:I5"/>
    <mergeCell ref="I10:J10"/>
    <mergeCell ref="A9:A10"/>
    <mergeCell ref="B9:B10"/>
    <mergeCell ref="D10:E10"/>
    <mergeCell ref="G9:H9"/>
    <mergeCell ref="C9:F9"/>
    <mergeCell ref="I9:K9"/>
  </mergeCells>
  <dataValidations count="1">
    <dataValidation type="list" allowBlank="1" showInputMessage="1" showErrorMessage="1" sqref="B11">
      <formula1>INDIRECT(ภาระงานทำนุบำรุงศิลปวัฒนธรรม)</formula1>
    </dataValidation>
  </dataValidations>
  <printOptions/>
  <pageMargins left="0.1968503937007874" right="0.1968503937007874" top="0.4724409448818898" bottom="0.3937007874015748" header="0.2362204724409449" footer="0.15748031496062992"/>
  <pageSetup fitToHeight="10" fitToWidth="1" horizontalDpi="600" verticalDpi="600" orientation="landscape" paperSize="9" scale="83" r:id="rId1"/>
  <headerFooter alignWithMargins="0">
    <oddFooter>&amp;L&amp;Z&amp;F : แผ่นงาน ; &amp;A&amp;R&amp;P/&amp;N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70"/>
  <sheetViews>
    <sheetView zoomScalePageLayoutView="0" workbookViewId="0" topLeftCell="A63">
      <selection activeCell="J80" sqref="J80:J81"/>
    </sheetView>
  </sheetViews>
  <sheetFormatPr defaultColWidth="9.140625" defaultRowHeight="12.75"/>
  <cols>
    <col min="1" max="1" width="12.28125" style="12" customWidth="1"/>
    <col min="2" max="2" width="45.28125" style="12" customWidth="1"/>
    <col min="3" max="3" width="10.7109375" style="12" hidden="1" customWidth="1"/>
    <col min="4" max="4" width="17.7109375" style="12" customWidth="1"/>
    <col min="5" max="5" width="10.7109375" style="12" customWidth="1"/>
    <col min="6" max="6" width="10.7109375" style="12" hidden="1" customWidth="1"/>
    <col min="7" max="9" width="10.7109375" style="12" customWidth="1"/>
    <col min="10" max="10" width="37.7109375" style="12" customWidth="1"/>
    <col min="11" max="11" width="20.140625" style="12" customWidth="1"/>
    <col min="12" max="12" width="16.00390625" style="12" customWidth="1"/>
    <col min="13" max="16384" width="9.140625" style="12" customWidth="1"/>
  </cols>
  <sheetData>
    <row r="1" spans="2:6" ht="25.5" customHeight="1" hidden="1">
      <c r="B1" s="12" t="s">
        <v>0</v>
      </c>
      <c r="C1" s="12" t="s">
        <v>66</v>
      </c>
      <c r="D1" s="12" t="s">
        <v>67</v>
      </c>
      <c r="F1" s="12" t="s">
        <v>6</v>
      </c>
    </row>
    <row r="2" spans="2:6" ht="12.75" hidden="1">
      <c r="B2" s="13" t="s">
        <v>23</v>
      </c>
      <c r="C2" s="13">
        <v>35</v>
      </c>
      <c r="D2" s="37" t="s">
        <v>356</v>
      </c>
      <c r="E2" s="12" t="s">
        <v>13</v>
      </c>
      <c r="F2" s="12" t="s">
        <v>14</v>
      </c>
    </row>
    <row r="3" spans="2:6" ht="12.75" hidden="1">
      <c r="B3" s="13" t="s">
        <v>24</v>
      </c>
      <c r="C3" s="13">
        <v>35</v>
      </c>
      <c r="D3" s="37" t="s">
        <v>356</v>
      </c>
      <c r="E3" s="12" t="s">
        <v>13</v>
      </c>
      <c r="F3" s="12" t="s">
        <v>14</v>
      </c>
    </row>
    <row r="4" spans="2:6" ht="12.75" hidden="1">
      <c r="B4" s="13" t="s">
        <v>11</v>
      </c>
      <c r="C4" s="13">
        <v>35</v>
      </c>
      <c r="D4" s="37" t="s">
        <v>356</v>
      </c>
      <c r="E4" s="12" t="s">
        <v>13</v>
      </c>
      <c r="F4" s="12" t="s">
        <v>14</v>
      </c>
    </row>
    <row r="5" spans="2:6" ht="12.75" hidden="1">
      <c r="B5" s="13" t="s">
        <v>28</v>
      </c>
      <c r="C5" s="13">
        <v>35</v>
      </c>
      <c r="D5" s="37" t="s">
        <v>356</v>
      </c>
      <c r="E5" s="12" t="s">
        <v>13</v>
      </c>
      <c r="F5" s="12" t="s">
        <v>14</v>
      </c>
    </row>
    <row r="6" spans="2:6" ht="12.75" hidden="1">
      <c r="B6" s="13" t="s">
        <v>166</v>
      </c>
      <c r="C6" s="13">
        <v>30</v>
      </c>
      <c r="D6" s="37" t="s">
        <v>356</v>
      </c>
      <c r="E6" s="12" t="s">
        <v>13</v>
      </c>
      <c r="F6" s="12" t="s">
        <v>14</v>
      </c>
    </row>
    <row r="7" spans="2:6" ht="12.75" hidden="1">
      <c r="B7" s="13" t="s">
        <v>25</v>
      </c>
      <c r="C7" s="13">
        <v>20</v>
      </c>
      <c r="D7" s="37" t="s">
        <v>356</v>
      </c>
      <c r="E7" s="12" t="s">
        <v>13</v>
      </c>
      <c r="F7" s="12" t="s">
        <v>14</v>
      </c>
    </row>
    <row r="8" spans="2:6" ht="12.75" hidden="1">
      <c r="B8" s="13" t="s">
        <v>12</v>
      </c>
      <c r="C8" s="13">
        <v>20</v>
      </c>
      <c r="D8" s="37" t="s">
        <v>356</v>
      </c>
      <c r="E8" s="12" t="s">
        <v>13</v>
      </c>
      <c r="F8" s="12" t="s">
        <v>14</v>
      </c>
    </row>
    <row r="9" spans="2:6" ht="12.75" hidden="1">
      <c r="B9" s="13" t="s">
        <v>26</v>
      </c>
      <c r="C9" s="13">
        <v>20</v>
      </c>
      <c r="D9" s="37" t="s">
        <v>356</v>
      </c>
      <c r="E9" s="12" t="s">
        <v>13</v>
      </c>
      <c r="F9" s="12" t="s">
        <v>14</v>
      </c>
    </row>
    <row r="10" spans="2:6" ht="12.75" hidden="1">
      <c r="B10" s="13" t="s">
        <v>27</v>
      </c>
      <c r="C10" s="13">
        <v>20</v>
      </c>
      <c r="D10" s="37" t="s">
        <v>356</v>
      </c>
      <c r="E10" s="12" t="s">
        <v>13</v>
      </c>
      <c r="F10" s="12" t="s">
        <v>14</v>
      </c>
    </row>
    <row r="11" spans="2:6" ht="12.75" hidden="1">
      <c r="B11" s="13" t="s">
        <v>29</v>
      </c>
      <c r="C11" s="13">
        <v>20</v>
      </c>
      <c r="D11" s="37" t="s">
        <v>356</v>
      </c>
      <c r="E11" s="12" t="s">
        <v>13</v>
      </c>
      <c r="F11" s="12" t="s">
        <v>14</v>
      </c>
    </row>
    <row r="12" spans="2:6" ht="12.75" hidden="1">
      <c r="B12" s="13" t="s">
        <v>167</v>
      </c>
      <c r="C12" s="13">
        <v>20</v>
      </c>
      <c r="D12" s="37" t="s">
        <v>356</v>
      </c>
      <c r="E12" s="12" t="s">
        <v>13</v>
      </c>
      <c r="F12" s="12" t="s">
        <v>14</v>
      </c>
    </row>
    <row r="13" spans="2:6" ht="12.75" hidden="1">
      <c r="B13" s="13" t="s">
        <v>17</v>
      </c>
      <c r="C13" s="13">
        <v>10</v>
      </c>
      <c r="D13" s="37" t="s">
        <v>356</v>
      </c>
      <c r="E13" s="12" t="s">
        <v>13</v>
      </c>
      <c r="F13" s="12" t="s">
        <v>14</v>
      </c>
    </row>
    <row r="14" spans="2:6" ht="12.75" hidden="1">
      <c r="B14" s="13" t="s">
        <v>30</v>
      </c>
      <c r="C14" s="13">
        <v>10</v>
      </c>
      <c r="D14" s="37" t="s">
        <v>356</v>
      </c>
      <c r="E14" s="12" t="s">
        <v>13</v>
      </c>
      <c r="F14" s="12" t="s">
        <v>14</v>
      </c>
    </row>
    <row r="15" spans="2:6" ht="12.75" hidden="1">
      <c r="B15" s="13" t="s">
        <v>31</v>
      </c>
      <c r="C15" s="13">
        <v>10</v>
      </c>
      <c r="D15" s="37" t="s">
        <v>356</v>
      </c>
      <c r="E15" s="12" t="s">
        <v>13</v>
      </c>
      <c r="F15" s="12" t="s">
        <v>14</v>
      </c>
    </row>
    <row r="16" spans="2:6" ht="12.75" hidden="1">
      <c r="B16" s="13" t="s">
        <v>32</v>
      </c>
      <c r="C16" s="13">
        <v>10</v>
      </c>
      <c r="D16" s="37" t="s">
        <v>356</v>
      </c>
      <c r="E16" s="12" t="s">
        <v>13</v>
      </c>
      <c r="F16" s="12" t="s">
        <v>14</v>
      </c>
    </row>
    <row r="17" spans="2:6" ht="12.75" hidden="1">
      <c r="B17" s="13" t="s">
        <v>33</v>
      </c>
      <c r="C17" s="13">
        <v>10</v>
      </c>
      <c r="D17" s="37" t="s">
        <v>356</v>
      </c>
      <c r="E17" s="12" t="s">
        <v>13</v>
      </c>
      <c r="F17" s="12" t="s">
        <v>14</v>
      </c>
    </row>
    <row r="18" spans="2:6" ht="12.75" hidden="1">
      <c r="B18" s="13" t="s">
        <v>168</v>
      </c>
      <c r="C18" s="13">
        <v>10</v>
      </c>
      <c r="D18" s="37" t="s">
        <v>356</v>
      </c>
      <c r="E18" s="12" t="s">
        <v>13</v>
      </c>
      <c r="F18" s="12" t="s">
        <v>14</v>
      </c>
    </row>
    <row r="19" spans="2:6" ht="12.75" hidden="1">
      <c r="B19" s="13" t="s">
        <v>34</v>
      </c>
      <c r="C19" s="13">
        <v>6</v>
      </c>
      <c r="D19" s="37" t="s">
        <v>356</v>
      </c>
      <c r="E19" s="12" t="s">
        <v>13</v>
      </c>
      <c r="F19" s="12" t="s">
        <v>14</v>
      </c>
    </row>
    <row r="20" spans="2:6" ht="12.75" hidden="1">
      <c r="B20" s="13" t="s">
        <v>35</v>
      </c>
      <c r="C20" s="13">
        <v>6</v>
      </c>
      <c r="D20" s="37" t="s">
        <v>356</v>
      </c>
      <c r="E20" s="12" t="s">
        <v>13</v>
      </c>
      <c r="F20" s="12" t="s">
        <v>14</v>
      </c>
    </row>
    <row r="21" spans="2:6" ht="12.75" hidden="1">
      <c r="B21" s="13" t="s">
        <v>169</v>
      </c>
      <c r="C21" s="13">
        <v>6</v>
      </c>
      <c r="D21" s="37" t="s">
        <v>356</v>
      </c>
      <c r="E21" s="12" t="s">
        <v>13</v>
      </c>
      <c r="F21" s="12" t="s">
        <v>14</v>
      </c>
    </row>
    <row r="22" spans="2:6" ht="12.75" hidden="1">
      <c r="B22" s="13" t="s">
        <v>36</v>
      </c>
      <c r="C22" s="13">
        <v>6</v>
      </c>
      <c r="D22" s="37" t="s">
        <v>356</v>
      </c>
      <c r="E22" s="12" t="s">
        <v>13</v>
      </c>
      <c r="F22" s="12" t="s">
        <v>14</v>
      </c>
    </row>
    <row r="23" spans="2:6" ht="12.75" hidden="1">
      <c r="B23" s="13" t="s">
        <v>37</v>
      </c>
      <c r="C23" s="13">
        <v>6</v>
      </c>
      <c r="D23" s="37" t="s">
        <v>356</v>
      </c>
      <c r="E23" s="12" t="s">
        <v>13</v>
      </c>
      <c r="F23" s="12" t="s">
        <v>14</v>
      </c>
    </row>
    <row r="24" spans="2:6" ht="25.5" hidden="1">
      <c r="B24" s="13" t="s">
        <v>170</v>
      </c>
      <c r="C24" s="13">
        <v>6</v>
      </c>
      <c r="D24" s="37" t="s">
        <v>356</v>
      </c>
      <c r="E24" s="12" t="s">
        <v>13</v>
      </c>
      <c r="F24" s="12" t="s">
        <v>14</v>
      </c>
    </row>
    <row r="25" spans="2:6" ht="12.75" hidden="1">
      <c r="B25" s="13" t="s">
        <v>38</v>
      </c>
      <c r="C25" s="13">
        <v>2</v>
      </c>
      <c r="D25" s="37" t="s">
        <v>356</v>
      </c>
      <c r="E25" s="12" t="s">
        <v>13</v>
      </c>
      <c r="F25" s="12" t="s">
        <v>14</v>
      </c>
    </row>
    <row r="26" spans="2:6" ht="12.75" hidden="1">
      <c r="B26" s="13" t="s">
        <v>39</v>
      </c>
      <c r="C26" s="13">
        <v>1.5</v>
      </c>
      <c r="D26" s="37" t="s">
        <v>356</v>
      </c>
      <c r="E26" s="12" t="s">
        <v>13</v>
      </c>
      <c r="F26" s="12" t="s">
        <v>14</v>
      </c>
    </row>
    <row r="27" spans="2:6" ht="12.75" hidden="1">
      <c r="B27" s="13" t="s">
        <v>40</v>
      </c>
      <c r="C27" s="13">
        <v>1.5</v>
      </c>
      <c r="D27" s="37" t="s">
        <v>356</v>
      </c>
      <c r="E27" s="12" t="s">
        <v>13</v>
      </c>
      <c r="F27" s="12" t="s">
        <v>14</v>
      </c>
    </row>
    <row r="28" spans="2:6" ht="12.75" hidden="1">
      <c r="B28" s="13" t="s">
        <v>41</v>
      </c>
      <c r="C28" s="13">
        <v>1</v>
      </c>
      <c r="D28" s="37" t="s">
        <v>356</v>
      </c>
      <c r="E28" s="12" t="s">
        <v>13</v>
      </c>
      <c r="F28" s="12" t="s">
        <v>14</v>
      </c>
    </row>
    <row r="29" spans="2:6" ht="12.75" hidden="1">
      <c r="B29" s="13" t="s">
        <v>42</v>
      </c>
      <c r="C29" s="13">
        <v>1</v>
      </c>
      <c r="D29" s="37" t="s">
        <v>340</v>
      </c>
      <c r="E29" s="12" t="s">
        <v>65</v>
      </c>
      <c r="F29" s="12" t="s">
        <v>2</v>
      </c>
    </row>
    <row r="30" spans="2:6" ht="12.75" hidden="1">
      <c r="B30" s="13" t="s">
        <v>43</v>
      </c>
      <c r="C30" s="13">
        <v>2</v>
      </c>
      <c r="D30" s="37" t="s">
        <v>340</v>
      </c>
      <c r="E30" s="12" t="s">
        <v>65</v>
      </c>
      <c r="F30" s="12" t="s">
        <v>2</v>
      </c>
    </row>
    <row r="31" spans="2:6" ht="12.75" hidden="1">
      <c r="B31" s="13" t="s">
        <v>44</v>
      </c>
      <c r="C31" s="13">
        <v>1.5</v>
      </c>
      <c r="D31" s="37" t="s">
        <v>340</v>
      </c>
      <c r="E31" s="12" t="s">
        <v>65</v>
      </c>
      <c r="F31" s="12" t="s">
        <v>2</v>
      </c>
    </row>
    <row r="32" spans="2:6" ht="12.75" hidden="1">
      <c r="B32" s="13" t="s">
        <v>45</v>
      </c>
      <c r="C32" s="13">
        <v>1.5</v>
      </c>
      <c r="D32" s="37" t="s">
        <v>340</v>
      </c>
      <c r="E32" s="12" t="s">
        <v>65</v>
      </c>
      <c r="F32" s="12" t="s">
        <v>2</v>
      </c>
    </row>
    <row r="33" spans="2:6" ht="12.75" hidden="1">
      <c r="B33" s="13" t="s">
        <v>46</v>
      </c>
      <c r="C33" s="13">
        <v>1</v>
      </c>
      <c r="D33" s="37" t="s">
        <v>340</v>
      </c>
      <c r="E33" s="12" t="s">
        <v>65</v>
      </c>
      <c r="F33" s="12" t="s">
        <v>2</v>
      </c>
    </row>
    <row r="34" spans="2:6" ht="12.75" hidden="1">
      <c r="B34" s="13" t="s">
        <v>47</v>
      </c>
      <c r="C34" s="13">
        <v>2</v>
      </c>
      <c r="D34" s="37" t="s">
        <v>340</v>
      </c>
      <c r="E34" s="12" t="s">
        <v>65</v>
      </c>
      <c r="F34" s="12" t="s">
        <v>2</v>
      </c>
    </row>
    <row r="35" spans="2:6" ht="25.5" hidden="1">
      <c r="B35" s="13" t="s">
        <v>48</v>
      </c>
      <c r="C35" s="13">
        <v>1.5</v>
      </c>
      <c r="D35" s="37" t="s">
        <v>340</v>
      </c>
      <c r="E35" s="12" t="s">
        <v>65</v>
      </c>
      <c r="F35" s="12" t="s">
        <v>2</v>
      </c>
    </row>
    <row r="36" spans="2:6" ht="12.75" hidden="1">
      <c r="B36" s="13" t="s">
        <v>49</v>
      </c>
      <c r="C36" s="13">
        <v>1</v>
      </c>
      <c r="D36" s="37" t="s">
        <v>340</v>
      </c>
      <c r="E36" s="12" t="s">
        <v>65</v>
      </c>
      <c r="F36" s="12" t="s">
        <v>2</v>
      </c>
    </row>
    <row r="37" spans="2:6" ht="12.75" hidden="1">
      <c r="B37" s="13" t="s">
        <v>50</v>
      </c>
      <c r="C37" s="13">
        <v>4</v>
      </c>
      <c r="D37" s="37" t="s">
        <v>340</v>
      </c>
      <c r="E37" s="12" t="s">
        <v>65</v>
      </c>
      <c r="F37" s="12" t="s">
        <v>2</v>
      </c>
    </row>
    <row r="38" spans="2:6" ht="25.5" hidden="1">
      <c r="B38" s="13" t="s">
        <v>51</v>
      </c>
      <c r="C38" s="13">
        <v>3</v>
      </c>
      <c r="D38" s="37" t="s">
        <v>340</v>
      </c>
      <c r="E38" s="12" t="s">
        <v>65</v>
      </c>
      <c r="F38" s="12" t="s">
        <v>2</v>
      </c>
    </row>
    <row r="39" spans="2:6" ht="12.75" hidden="1">
      <c r="B39" s="13" t="s">
        <v>52</v>
      </c>
      <c r="C39" s="13">
        <v>2</v>
      </c>
      <c r="D39" s="37" t="s">
        <v>340</v>
      </c>
      <c r="E39" s="12" t="s">
        <v>65</v>
      </c>
      <c r="F39" s="12" t="s">
        <v>2</v>
      </c>
    </row>
    <row r="40" spans="2:6" ht="12.75" hidden="1">
      <c r="B40" s="13" t="s">
        <v>53</v>
      </c>
      <c r="C40" s="13">
        <v>6</v>
      </c>
      <c r="D40" s="37" t="s">
        <v>340</v>
      </c>
      <c r="E40" s="12" t="s">
        <v>65</v>
      </c>
      <c r="F40" s="12" t="s">
        <v>2</v>
      </c>
    </row>
    <row r="41" spans="2:6" ht="12.75" hidden="1">
      <c r="B41" s="13" t="s">
        <v>54</v>
      </c>
      <c r="C41" s="13">
        <v>4</v>
      </c>
      <c r="D41" s="37" t="s">
        <v>340</v>
      </c>
      <c r="E41" s="12" t="s">
        <v>65</v>
      </c>
      <c r="F41" s="12" t="s">
        <v>2</v>
      </c>
    </row>
    <row r="42" spans="2:6" ht="12.75" hidden="1">
      <c r="B42" s="13" t="s">
        <v>55</v>
      </c>
      <c r="C42" s="13">
        <v>3</v>
      </c>
      <c r="D42" s="37" t="s">
        <v>340</v>
      </c>
      <c r="E42" s="12" t="s">
        <v>65</v>
      </c>
      <c r="F42" s="12" t="s">
        <v>2</v>
      </c>
    </row>
    <row r="43" spans="2:6" ht="12.75" hidden="1">
      <c r="B43" s="13" t="s">
        <v>56</v>
      </c>
      <c r="C43" s="13">
        <v>1</v>
      </c>
      <c r="D43" s="37" t="s">
        <v>340</v>
      </c>
      <c r="E43" s="12" t="s">
        <v>65</v>
      </c>
      <c r="F43" s="12" t="s">
        <v>2</v>
      </c>
    </row>
    <row r="44" spans="2:6" ht="12.75" hidden="1">
      <c r="B44" s="13" t="s">
        <v>57</v>
      </c>
      <c r="C44" s="13">
        <v>1</v>
      </c>
      <c r="D44" s="37" t="s">
        <v>340</v>
      </c>
      <c r="E44" s="12" t="s">
        <v>65</v>
      </c>
      <c r="F44" s="12" t="s">
        <v>2</v>
      </c>
    </row>
    <row r="45" spans="2:6" ht="12.75" hidden="1">
      <c r="B45" s="13" t="s">
        <v>58</v>
      </c>
      <c r="C45" s="13">
        <v>1</v>
      </c>
      <c r="D45" s="37" t="s">
        <v>340</v>
      </c>
      <c r="E45" s="12" t="s">
        <v>65</v>
      </c>
      <c r="F45" s="12" t="s">
        <v>2</v>
      </c>
    </row>
    <row r="46" spans="2:6" ht="12.75" hidden="1">
      <c r="B46" s="13" t="s">
        <v>59</v>
      </c>
      <c r="C46" s="13">
        <v>1.5</v>
      </c>
      <c r="D46" s="37" t="s">
        <v>340</v>
      </c>
      <c r="E46" s="12" t="s">
        <v>65</v>
      </c>
      <c r="F46" s="12" t="s">
        <v>2</v>
      </c>
    </row>
    <row r="47" spans="2:6" ht="25.5" hidden="1">
      <c r="B47" s="13" t="s">
        <v>60</v>
      </c>
      <c r="C47" s="13">
        <v>1.5</v>
      </c>
      <c r="D47" s="37" t="s">
        <v>340</v>
      </c>
      <c r="E47" s="12" t="s">
        <v>65</v>
      </c>
      <c r="F47" s="12" t="s">
        <v>2</v>
      </c>
    </row>
    <row r="48" spans="2:6" ht="12.75" hidden="1">
      <c r="B48" s="13" t="s">
        <v>61</v>
      </c>
      <c r="C48" s="13">
        <v>1.5</v>
      </c>
      <c r="D48" s="37" t="s">
        <v>340</v>
      </c>
      <c r="E48" s="12" t="s">
        <v>65</v>
      </c>
      <c r="F48" s="12" t="s">
        <v>2</v>
      </c>
    </row>
    <row r="49" spans="2:6" ht="12.75" hidden="1">
      <c r="B49" s="13" t="s">
        <v>62</v>
      </c>
      <c r="C49" s="13">
        <v>2</v>
      </c>
      <c r="D49" s="37" t="s">
        <v>340</v>
      </c>
      <c r="E49" s="12" t="s">
        <v>65</v>
      </c>
      <c r="F49" s="12" t="s">
        <v>2</v>
      </c>
    </row>
    <row r="50" spans="2:6" ht="12.75" hidden="1">
      <c r="B50" s="13" t="s">
        <v>63</v>
      </c>
      <c r="C50" s="13">
        <v>2</v>
      </c>
      <c r="D50" s="37" t="s">
        <v>340</v>
      </c>
      <c r="E50" s="12" t="s">
        <v>65</v>
      </c>
      <c r="F50" s="12" t="s">
        <v>2</v>
      </c>
    </row>
    <row r="51" spans="2:6" ht="12.75" hidden="1">
      <c r="B51" s="13" t="s">
        <v>64</v>
      </c>
      <c r="C51" s="13">
        <v>2</v>
      </c>
      <c r="D51" s="37" t="s">
        <v>340</v>
      </c>
      <c r="E51" s="12" t="s">
        <v>65</v>
      </c>
      <c r="F51" s="12" t="s">
        <v>2</v>
      </c>
    </row>
    <row r="52" spans="2:6" ht="12.75" hidden="1">
      <c r="B52" s="13" t="s">
        <v>171</v>
      </c>
      <c r="C52" s="13">
        <v>3</v>
      </c>
      <c r="D52" s="37" t="s">
        <v>340</v>
      </c>
      <c r="E52" s="12" t="s">
        <v>65</v>
      </c>
      <c r="F52" s="12" t="s">
        <v>2</v>
      </c>
    </row>
    <row r="53" spans="2:6" ht="12.75" hidden="1">
      <c r="B53" s="13" t="s">
        <v>172</v>
      </c>
      <c r="C53" s="13">
        <v>2</v>
      </c>
      <c r="D53" s="37" t="s">
        <v>340</v>
      </c>
      <c r="E53" s="12" t="s">
        <v>65</v>
      </c>
      <c r="F53" s="12" t="s">
        <v>2</v>
      </c>
    </row>
    <row r="54" spans="2:6" ht="12.75" hidden="1">
      <c r="B54" s="13" t="s">
        <v>173</v>
      </c>
      <c r="C54" s="13">
        <v>1</v>
      </c>
      <c r="D54" s="37" t="s">
        <v>340</v>
      </c>
      <c r="E54" s="12" t="s">
        <v>65</v>
      </c>
      <c r="F54" s="12" t="s">
        <v>2</v>
      </c>
    </row>
    <row r="55" spans="2:6" ht="12.75" hidden="1">
      <c r="B55" s="13" t="s">
        <v>174</v>
      </c>
      <c r="C55" s="13">
        <v>3</v>
      </c>
      <c r="D55" s="37" t="s">
        <v>340</v>
      </c>
      <c r="E55" s="12" t="s">
        <v>65</v>
      </c>
      <c r="F55" s="12" t="s">
        <v>2</v>
      </c>
    </row>
    <row r="56" spans="2:6" ht="12.75" hidden="1">
      <c r="B56" s="13" t="s">
        <v>175</v>
      </c>
      <c r="C56" s="13">
        <v>2</v>
      </c>
      <c r="D56" s="37" t="s">
        <v>340</v>
      </c>
      <c r="E56" s="12" t="s">
        <v>65</v>
      </c>
      <c r="F56" s="12" t="s">
        <v>2</v>
      </c>
    </row>
    <row r="57" spans="2:6" ht="12.75" hidden="1">
      <c r="B57" s="13" t="s">
        <v>176</v>
      </c>
      <c r="C57" s="13">
        <v>1</v>
      </c>
      <c r="D57" s="37" t="s">
        <v>340</v>
      </c>
      <c r="E57" s="12" t="s">
        <v>65</v>
      </c>
      <c r="F57" s="12" t="s">
        <v>2</v>
      </c>
    </row>
    <row r="58" spans="2:6" ht="12.75" hidden="1">
      <c r="B58" s="13" t="s">
        <v>177</v>
      </c>
      <c r="C58" s="13">
        <v>10</v>
      </c>
      <c r="D58" s="37" t="s">
        <v>356</v>
      </c>
      <c r="E58" s="12" t="s">
        <v>13</v>
      </c>
      <c r="F58" s="12" t="s">
        <v>14</v>
      </c>
    </row>
    <row r="59" spans="2:6" ht="12.75" hidden="1">
      <c r="B59" s="13" t="s">
        <v>178</v>
      </c>
      <c r="C59" s="13">
        <v>5</v>
      </c>
      <c r="D59" s="37" t="s">
        <v>356</v>
      </c>
      <c r="E59" s="12" t="s">
        <v>13</v>
      </c>
      <c r="F59" s="12" t="s">
        <v>14</v>
      </c>
    </row>
    <row r="60" spans="2:6" ht="12.75" hidden="1">
      <c r="B60" s="13" t="s">
        <v>179</v>
      </c>
      <c r="C60" s="13">
        <v>5</v>
      </c>
      <c r="D60" s="37" t="s">
        <v>356</v>
      </c>
      <c r="E60" s="12" t="s">
        <v>13</v>
      </c>
      <c r="F60" s="12" t="s">
        <v>14</v>
      </c>
    </row>
    <row r="61" spans="2:6" ht="12.75" hidden="1">
      <c r="B61" s="13" t="s">
        <v>180</v>
      </c>
      <c r="C61" s="13">
        <v>1</v>
      </c>
      <c r="D61" s="37" t="s">
        <v>340</v>
      </c>
      <c r="E61" s="12" t="s">
        <v>65</v>
      </c>
      <c r="F61" s="12" t="s">
        <v>2</v>
      </c>
    </row>
    <row r="62" ht="5.25" customHeight="1" hidden="1"/>
    <row r="63" spans="1:11" ht="12.75">
      <c r="A63" s="95" t="s">
        <v>304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</row>
    <row r="64" spans="1:11" ht="12.75" customHeight="1">
      <c r="A64" s="20" t="s">
        <v>22</v>
      </c>
      <c r="B64" s="96">
        <f>สรุปภาระงานรวม!B9</f>
        <v>0</v>
      </c>
      <c r="C64" s="96"/>
      <c r="D64" s="100" t="s">
        <v>4</v>
      </c>
      <c r="E64" s="101"/>
      <c r="F64" s="22"/>
      <c r="G64" s="107" t="e">
        <f>SUM(G70:G809)+SUM(H70:H809)/26</f>
        <v>#N/A</v>
      </c>
      <c r="H64" s="107"/>
      <c r="I64" s="107"/>
      <c r="J64" s="16"/>
      <c r="K64" s="17"/>
    </row>
    <row r="65" spans="1:11" ht="12.75" customHeight="1">
      <c r="A65" s="21" t="s">
        <v>21</v>
      </c>
      <c r="B65" s="96">
        <f>สรุปภาระงานรวม!B10</f>
        <v>0</v>
      </c>
      <c r="C65" s="96"/>
      <c r="D65" s="99"/>
      <c r="E65" s="99"/>
      <c r="F65" s="35"/>
      <c r="G65" s="104"/>
      <c r="H65" s="104"/>
      <c r="I65" s="104"/>
      <c r="J65" s="16"/>
      <c r="K65" s="17"/>
    </row>
    <row r="66" spans="1:11" ht="12.75" customHeight="1">
      <c r="A66" s="21" t="s">
        <v>158</v>
      </c>
      <c r="B66" s="96">
        <f>สรุปภาระงานรวม!B11</f>
        <v>0</v>
      </c>
      <c r="C66" s="96"/>
      <c r="D66" s="18"/>
      <c r="E66" s="18"/>
      <c r="F66" s="18"/>
      <c r="G66" s="19"/>
      <c r="H66" s="19"/>
      <c r="I66" s="19"/>
      <c r="J66" s="19"/>
      <c r="K66" s="17"/>
    </row>
    <row r="68" spans="1:11" s="15" customFormat="1" ht="12.75" customHeight="1">
      <c r="A68" s="92" t="s">
        <v>1</v>
      </c>
      <c r="B68" s="92" t="s">
        <v>359</v>
      </c>
      <c r="C68" s="102" t="s">
        <v>337</v>
      </c>
      <c r="D68" s="108"/>
      <c r="E68" s="108"/>
      <c r="F68" s="108"/>
      <c r="G68" s="102" t="s">
        <v>7</v>
      </c>
      <c r="H68" s="102"/>
      <c r="I68" s="87" t="s">
        <v>345</v>
      </c>
      <c r="J68" s="88"/>
      <c r="K68" s="89"/>
    </row>
    <row r="69" spans="1:11" s="15" customFormat="1" ht="25.5" customHeight="1">
      <c r="A69" s="93"/>
      <c r="B69" s="93"/>
      <c r="C69" s="2" t="s">
        <v>7</v>
      </c>
      <c r="D69" s="94" t="s">
        <v>357</v>
      </c>
      <c r="E69" s="89"/>
      <c r="F69" s="11" t="s">
        <v>2</v>
      </c>
      <c r="G69" s="1" t="s">
        <v>15</v>
      </c>
      <c r="H69" s="10" t="s">
        <v>16</v>
      </c>
      <c r="I69" s="87" t="s">
        <v>5</v>
      </c>
      <c r="J69" s="89"/>
      <c r="K69" s="1" t="s">
        <v>3</v>
      </c>
    </row>
    <row r="70" spans="1:11" ht="12.75">
      <c r="A70" s="3"/>
      <c r="B70" s="4" t="s">
        <v>0</v>
      </c>
      <c r="C70" s="5" t="e">
        <f>VLOOKUP(B70,$B$2:$F$62,2,FALSE)</f>
        <v>#N/A</v>
      </c>
      <c r="D70" s="6" t="e">
        <f>VLOOKUP(B70,$B$2:$F$62,3,FALSE)</f>
        <v>#N/A</v>
      </c>
      <c r="E70" s="7"/>
      <c r="F70" s="9" t="e">
        <f>VLOOKUP(B70,$B$2:$F$62,5,FALSE)</f>
        <v>#N/A</v>
      </c>
      <c r="G70" s="8" t="e">
        <f>IF(F70="ต่อสัปดาห์",E70*C70,"")</f>
        <v>#N/A</v>
      </c>
      <c r="H70" s="8" t="e">
        <f>IF(F70="ภาระงาน",E70*C70,"")</f>
        <v>#N/A</v>
      </c>
      <c r="I70" s="9" t="e">
        <f>VLOOKUP(B70,$B$2:$F$62,4,FALSE)</f>
        <v>#N/A</v>
      </c>
      <c r="J70" s="3"/>
      <c r="K70" s="3"/>
    </row>
  </sheetData>
  <sheetProtection/>
  <protectedRanges>
    <protectedRange password="CA39" sqref="K70:K524" name="ช่วง4"/>
    <protectedRange password="CA39" sqref="J71:J524 J70" name="ช่วง3"/>
    <protectedRange password="CA39" sqref="E70:E524" name="ช่วง2"/>
    <protectedRange password="CA39" sqref="A70:A524" name="ช่วง1"/>
  </protectedRanges>
  <mergeCells count="15">
    <mergeCell ref="A63:K63"/>
    <mergeCell ref="B65:C65"/>
    <mergeCell ref="A68:A69"/>
    <mergeCell ref="B68:B69"/>
    <mergeCell ref="D65:E65"/>
    <mergeCell ref="G65:I65"/>
    <mergeCell ref="D69:E69"/>
    <mergeCell ref="I69:J69"/>
    <mergeCell ref="B66:C66"/>
    <mergeCell ref="B64:C64"/>
    <mergeCell ref="D64:E64"/>
    <mergeCell ref="G64:I64"/>
    <mergeCell ref="G68:H68"/>
    <mergeCell ref="C68:F68"/>
    <mergeCell ref="I68:K68"/>
  </mergeCells>
  <dataValidations count="1">
    <dataValidation type="list" allowBlank="1" showInputMessage="1" showErrorMessage="1" sqref="B70">
      <formula1>INDIRECT(ภาระงานของผู้บริหาร)</formula1>
    </dataValidation>
  </dataValidations>
  <printOptions/>
  <pageMargins left="0.1968503937007874" right="0.1968503937007874" top="0.4330708661417323" bottom="0.3937007874015748" header="0.15748031496062992" footer="0.1968503937007874"/>
  <pageSetup fitToHeight="5" fitToWidth="1" horizontalDpi="600" verticalDpi="600" orientation="landscape" paperSize="9" scale="83" r:id="rId1"/>
  <headerFooter alignWithMargins="0">
    <oddFooter>&amp;L&amp;Z&amp;F  : แผ่นงาน ;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2021-02-15T03:52:07Z</cp:lastPrinted>
  <dcterms:created xsi:type="dcterms:W3CDTF">2008-08-18T05:57:30Z</dcterms:created>
  <dcterms:modified xsi:type="dcterms:W3CDTF">2021-02-16T07:42:06Z</dcterms:modified>
  <cp:category/>
  <cp:version/>
  <cp:contentType/>
  <cp:contentStatus/>
</cp:coreProperties>
</file>